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hD\OKTATÁS\2019-2020 SOTE\BIOFIZIKA\Gyakorlat\Mintajegyzokonyv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2" i="1" l="1"/>
  <c r="G102" i="1"/>
  <c r="G98" i="1"/>
  <c r="G96" i="1"/>
  <c r="I94" i="1"/>
  <c r="H93" i="1"/>
  <c r="D69" i="1"/>
  <c r="B69" i="1"/>
  <c r="D65" i="1"/>
  <c r="D62" i="1"/>
  <c r="D59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I23" i="1"/>
  <c r="D16" i="1" l="1"/>
  <c r="J70" i="1" l="1"/>
  <c r="J63" i="1"/>
  <c r="J64" i="1"/>
  <c r="J65" i="1"/>
  <c r="J66" i="1"/>
  <c r="J67" i="1"/>
  <c r="J68" i="1"/>
  <c r="J69" i="1"/>
  <c r="D23" i="1" l="1"/>
  <c r="B23" i="1"/>
  <c r="C19" i="2" l="1"/>
  <c r="C18" i="2"/>
  <c r="C17" i="2"/>
  <c r="D75" i="2"/>
  <c r="J62" i="1" l="1"/>
</calcChain>
</file>

<file path=xl/sharedStrings.xml><?xml version="1.0" encoding="utf-8"?>
<sst xmlns="http://schemas.openxmlformats.org/spreadsheetml/2006/main" count="87" uniqueCount="78">
  <si>
    <t>Feladatok:</t>
  </si>
  <si>
    <t>1.)</t>
  </si>
  <si>
    <t>2.)</t>
  </si>
  <si>
    <t>3.)</t>
  </si>
  <si>
    <t>slp</t>
  </si>
  <si>
    <t>int</t>
  </si>
  <si>
    <t>r2</t>
  </si>
  <si>
    <t>Vérplazma kalibrációs görbe adatok</t>
  </si>
  <si>
    <t>Hallgató neve:</t>
  </si>
  <si>
    <t>Csoport:</t>
  </si>
  <si>
    <t>Dátum:</t>
  </si>
  <si>
    <t>Kar:</t>
  </si>
  <si>
    <t>Mikroszkópia I.</t>
  </si>
  <si>
    <t>Objektív nagyítása</t>
  </si>
  <si>
    <t>Okulár nagyítása</t>
  </si>
  <si>
    <t>Mikroszkóp nagyítása</t>
  </si>
  <si>
    <t>A kalibráció során használt nagyítás:</t>
  </si>
  <si>
    <t>1.) Végezze el az okulárskála kalibrálását az objektívmikrométer segítségével!</t>
  </si>
  <si>
    <t>A két skála fedésbe hozatala után:</t>
  </si>
  <si>
    <t>okulárskála egység lefed</t>
  </si>
  <si>
    <t>objektívskála egységet</t>
  </si>
  <si>
    <t>okuláregység</t>
  </si>
  <si>
    <t xml:space="preserve">1 okuláregység = </t>
  </si>
  <si>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m-nek felel meg, vagyis</t>
    </r>
  </si>
  <si>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m</t>
    </r>
  </si>
  <si>
    <r>
      <t xml:space="preserve">mivel 1 objektívskála egység 10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m, ezért a</t>
    </r>
  </si>
  <si>
    <t xml:space="preserve">Ismeretlen osztásközű okulárskála kalibrálása, ismert beosztású skálával, a legnagyobb nagyítású objektív esetén. Az okulárskála osztásközének meghatározása SI egységekben.								</t>
  </si>
  <si>
    <t>ok. egys.</t>
  </si>
  <si>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</t>
    </r>
  </si>
  <si>
    <r>
      <rPr>
        <i/>
        <sz val="12"/>
        <color theme="1"/>
        <rFont val="Symbol"/>
        <family val="1"/>
        <charset val="2"/>
      </rPr>
      <t>m</t>
    </r>
    <r>
      <rPr>
        <i/>
        <sz val="12"/>
        <color theme="1"/>
        <rFont val="Calibri"/>
        <family val="2"/>
        <scheme val="minor"/>
      </rPr>
      <t>m</t>
    </r>
  </si>
  <si>
    <t>vörösvérsejt száma</t>
  </si>
  <si>
    <t>vörösvérsejt leghszabb átmérője</t>
  </si>
  <si>
    <t>±</t>
  </si>
  <si>
    <t>A gyakorlat célja: a mikroszkópok geometriai optikai leírásának megismerése; mikroszkópban vizsgálható tárgyak méretének meghatározása és az adatok statisztikai leírása.</t>
  </si>
  <si>
    <t xml:space="preserve">3.) Végezze el a minta statisztikai leírását! </t>
  </si>
  <si>
    <t>A statisztikai leíráshoz excel függvényparancsokat használjon!</t>
  </si>
  <si>
    <t>Minta elemszáma (db)</t>
  </si>
  <si>
    <r>
      <t xml:space="preserve">Referencia intervallum </t>
    </r>
    <r>
      <rPr>
        <i/>
        <sz val="12"/>
        <color theme="1"/>
        <rFont val="Calibri"/>
        <family val="2"/>
        <scheme val="minor"/>
      </rPr>
      <t>(átlag ± 2*szórás)</t>
    </r>
  </si>
  <si>
    <r>
      <t>Minta szórása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m)</t>
    </r>
  </si>
  <si>
    <r>
      <t>Minta átlaga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m)</t>
    </r>
  </si>
  <si>
    <t>gyakoriság</t>
  </si>
  <si>
    <t>alsó</t>
  </si>
  <si>
    <t>felső</t>
  </si>
  <si>
    <t>17.5–20</t>
  </si>
  <si>
    <t>25–27.5</t>
  </si>
  <si>
    <t>27.5–30</t>
  </si>
  <si>
    <t>30–32.5</t>
  </si>
  <si>
    <t>32.5–35</t>
  </si>
  <si>
    <t>35–37.5</t>
  </si>
  <si>
    <t>37.5–40</t>
  </si>
  <si>
    <r>
      <t>osztályhatárok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m)</t>
    </r>
  </si>
  <si>
    <t>Vörösvérsejthosszak mérése bordás gőte vérkeneten az okulárskála segítségével és SI egységekben történő meghatározása a kalibrálás alapján.</t>
  </si>
  <si>
    <t>2.) Mérje le 50 bordás gőte vörösvérsejt legnagyobb átmérőjét !</t>
  </si>
  <si>
    <r>
      <t>osztályok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m)</t>
    </r>
  </si>
  <si>
    <t>Következtetések</t>
  </si>
  <si>
    <t>mértékegység</t>
  </si>
  <si>
    <t>1 okulárskála egység=</t>
  </si>
  <si>
    <t>szórás</t>
  </si>
  <si>
    <t>átlag</t>
  </si>
  <si>
    <t>Mekkora a minta szórása?</t>
  </si>
  <si>
    <t>Mekkora a mért vérsejtek átlagos hosszabb átmérője?</t>
  </si>
  <si>
    <t>nagyítás:</t>
  </si>
  <si>
    <t>mért.egys.</t>
  </si>
  <si>
    <t>Milyen eloszlás várható a vérsejtek átmérőjére a vizsgált minta alapján?</t>
  </si>
  <si>
    <t>–</t>
  </si>
  <si>
    <t>Adja meg a referencia tartományt!
(alsó és felső határértékek)</t>
  </si>
  <si>
    <t>Csak a zöld színű mezőkbe írjon!</t>
  </si>
  <si>
    <t>A mért vörösvérsejtek hosszának statisztikai leírása egy 50 elemű minta (a mérőpár adatai) alapján.</t>
  </si>
  <si>
    <t>referencia tartomány</t>
  </si>
  <si>
    <t>Az adott nagyításnál végzett okulárskála kalibráció eredménye:</t>
  </si>
  <si>
    <t>20–22.5</t>
  </si>
  <si>
    <t>22.5–25</t>
  </si>
  <si>
    <t>ÁOK</t>
  </si>
  <si>
    <t>M1</t>
  </si>
  <si>
    <t>2019.12.32.</t>
  </si>
  <si>
    <t>Abbe-Zeiß-Schott</t>
  </si>
  <si>
    <t>µm</t>
  </si>
  <si>
    <t>Normál eloszlás (Gauss-eloszlás)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</si>
</sst>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2"/>
      <charset val="2"/>
      <scheme val="minor"/>
    </font>
    <font>
      <i/>
      <sz val="12"/>
      <color theme="1"/>
      <name val="Symbol"/>
      <family val="1"/>
      <charset val="2"/>
    </font>
    <font>
      <i/>
      <sz val="12"/>
      <color theme="1"/>
      <name val="Calibri"/>
      <family val="2"/>
      <charset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7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2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5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2" fillId="0" borderId="5" xfId="0" applyFont="1" applyBorder="1"/>
    <xf numFmtId="164" fontId="5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/>
    <xf numFmtId="164" fontId="21" fillId="0" borderId="4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7" xfId="0" applyFont="1" applyBorder="1"/>
    <xf numFmtId="0" fontId="5" fillId="0" borderId="6" xfId="0" applyFont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/>
      <protection locked="0"/>
    </xf>
    <xf numFmtId="0" fontId="9" fillId="4" borderId="4" xfId="0" applyNumberFormat="1" applyFont="1" applyFill="1" applyBorder="1" applyAlignment="1" applyProtection="1">
      <alignment horizontal="right"/>
      <protection locked="0"/>
    </xf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5" fillId="4" borderId="3" xfId="0" applyNumberFormat="1" applyFont="1" applyFill="1" applyBorder="1" applyAlignment="1" applyProtection="1">
      <alignment horizontal="center"/>
      <protection locked="0"/>
    </xf>
    <xf numFmtId="0" fontId="19" fillId="4" borderId="1" xfId="0" applyNumberFormat="1" applyFont="1" applyFill="1" applyBorder="1" applyAlignment="1" applyProtection="1">
      <protection locked="0"/>
    </xf>
    <xf numFmtId="0" fontId="19" fillId="4" borderId="1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17" fillId="0" borderId="4" xfId="0" applyFont="1" applyBorder="1"/>
    <xf numFmtId="0" fontId="5" fillId="0" borderId="4" xfId="0" applyFont="1" applyFill="1" applyBorder="1" applyAlignment="1">
      <alignment horizontal="center"/>
    </xf>
    <xf numFmtId="0" fontId="12" fillId="0" borderId="4" xfId="0" applyFont="1" applyBorder="1"/>
    <xf numFmtId="0" fontId="5" fillId="0" borderId="5" xfId="0" applyFont="1" applyBorder="1"/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4" fontId="1" fillId="4" borderId="3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22" fillId="0" borderId="7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wrapText="1"/>
    </xf>
    <xf numFmtId="0" fontId="5" fillId="3" borderId="1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1" fontId="5" fillId="5" borderId="1" xfId="0" applyNumberFormat="1" applyFont="1" applyFill="1" applyBorder="1" applyAlignment="1">
      <alignment horizontal="center"/>
    </xf>
    <xf numFmtId="1" fontId="5" fillId="5" borderId="14" xfId="0" applyNumberFormat="1" applyFont="1" applyFill="1" applyBorder="1" applyAlignment="1">
      <alignment horizontal="center"/>
    </xf>
    <xf numFmtId="0" fontId="20" fillId="4" borderId="1" xfId="0" applyNumberFormat="1" applyFont="1" applyFill="1" applyBorder="1" applyAlignment="1" applyProtection="1">
      <alignment horizontal="center" vertical="center"/>
      <protection locked="0"/>
    </xf>
    <xf numFmtId="2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Bordás gőte vörösvérsejt</a:t>
            </a:r>
            <a:r>
              <a:rPr lang="hu-HU" baseline="0"/>
              <a:t> átmérőinek gyakorisági eloszlása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bordás gőte VVS</c:v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Sheet1!$G$62:$G$70</c:f>
              <c:strCache>
                <c:ptCount val="9"/>
                <c:pt idx="0">
                  <c:v>17.5–20</c:v>
                </c:pt>
                <c:pt idx="1">
                  <c:v>20–22.5</c:v>
                </c:pt>
                <c:pt idx="2">
                  <c:v>22.5–25</c:v>
                </c:pt>
                <c:pt idx="3">
                  <c:v>25–27.5</c:v>
                </c:pt>
                <c:pt idx="4">
                  <c:v>27.5–30</c:v>
                </c:pt>
                <c:pt idx="5">
                  <c:v>30–32.5</c:v>
                </c:pt>
                <c:pt idx="6">
                  <c:v>32.5–35</c:v>
                </c:pt>
                <c:pt idx="7">
                  <c:v>35–37.5</c:v>
                </c:pt>
                <c:pt idx="8">
                  <c:v>37.5–40</c:v>
                </c:pt>
              </c:strCache>
            </c:strRef>
          </c:cat>
          <c:val>
            <c:numRef>
              <c:f>Sheet1!$J$62:$J$70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19</c:v>
                </c:pt>
                <c:pt idx="5">
                  <c:v>14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3-434E-B442-94C3EFE1A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13431471"/>
        <c:axId val="1713433551"/>
      </c:barChart>
      <c:catAx>
        <c:axId val="17134314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Vörösvérsejt</a:t>
                </a:r>
                <a:r>
                  <a:rPr lang="hu-HU" baseline="0"/>
                  <a:t> átmérő osztályok (µm)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433551"/>
        <c:crosses val="autoZero"/>
        <c:auto val="1"/>
        <c:lblAlgn val="ctr"/>
        <c:lblOffset val="100"/>
        <c:noMultiLvlLbl val="0"/>
      </c:catAx>
      <c:valAx>
        <c:axId val="171343355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Gyakoriság</a:t>
                </a:r>
                <a:r>
                  <a:rPr lang="hu-HU" baseline="0"/>
                  <a:t> (db)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431471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58614</xdr:colOff>
      <xdr:row>71</xdr:row>
      <xdr:rowOff>42497</xdr:rowOff>
    </xdr:from>
    <xdr:to>
      <xdr:col>8</xdr:col>
      <xdr:colOff>783980</xdr:colOff>
      <xdr:row>89</xdr:row>
      <xdr:rowOff>153866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7"/>
  <sheetViews>
    <sheetView tabSelected="1" zoomScale="130" zoomScaleNormal="130" zoomScalePageLayoutView="150" workbookViewId="0">
      <selection activeCell="K89" sqref="K89"/>
    </sheetView>
  </sheetViews>
  <sheetFormatPr defaultColWidth="0" defaultRowHeight="15.75" zeroHeight="1"/>
  <cols>
    <col min="1" max="1" width="4.625" style="2" customWidth="1"/>
    <col min="2" max="10" width="10.875" style="2" customWidth="1"/>
    <col min="11" max="11" width="10.625" style="2" customWidth="1"/>
    <col min="12" max="14" width="12.875" style="2" hidden="1"/>
    <col min="15" max="16382" width="10.875" style="2" hidden="1"/>
    <col min="16383" max="16383" width="10.875" style="2" hidden="1" customWidth="1"/>
    <col min="16384" max="16384" width="1.5" style="2" hidden="1" customWidth="1"/>
  </cols>
  <sheetData>
    <row r="1" spans="2:11" ht="33.75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8.95" customHeight="1">
      <c r="B2" s="92" t="s">
        <v>66</v>
      </c>
      <c r="C2" s="92"/>
      <c r="D2" s="92"/>
      <c r="E2" s="1"/>
      <c r="F2" s="1"/>
      <c r="G2" s="1"/>
      <c r="H2" s="1"/>
      <c r="I2" s="1"/>
      <c r="J2" s="1"/>
      <c r="K2" s="1"/>
    </row>
    <row r="3" spans="2:11" ht="26.25">
      <c r="B3" s="75" t="s">
        <v>8</v>
      </c>
      <c r="C3" s="75"/>
      <c r="D3" s="81" t="s">
        <v>75</v>
      </c>
      <c r="E3" s="82"/>
      <c r="F3" s="83"/>
      <c r="G3" s="11" t="s">
        <v>11</v>
      </c>
      <c r="H3" s="51" t="s">
        <v>72</v>
      </c>
      <c r="I3" s="84" t="s">
        <v>9</v>
      </c>
      <c r="J3" s="85"/>
      <c r="K3" s="52" t="s">
        <v>73</v>
      </c>
    </row>
    <row r="4" spans="2:11" ht="33.75">
      <c r="B4" s="75" t="s">
        <v>10</v>
      </c>
      <c r="C4" s="75"/>
      <c r="D4" s="90" t="s">
        <v>74</v>
      </c>
      <c r="E4" s="82"/>
      <c r="F4" s="82"/>
      <c r="G4" s="12"/>
      <c r="H4" s="8"/>
      <c r="I4" s="8"/>
      <c r="J4" s="8"/>
      <c r="K4" s="1"/>
    </row>
    <row r="5" spans="2:11" ht="17.100000000000001" customHeight="1">
      <c r="B5" s="9"/>
      <c r="C5" s="9"/>
      <c r="D5" s="10"/>
      <c r="E5" s="10"/>
      <c r="F5" s="10"/>
      <c r="G5" s="8"/>
      <c r="H5" s="8"/>
      <c r="I5" s="8"/>
      <c r="J5" s="8"/>
      <c r="K5" s="1"/>
    </row>
    <row r="6" spans="2:11" ht="44.1" customHeight="1">
      <c r="B6" s="72" t="s">
        <v>33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21" customHeight="1">
      <c r="B7" s="72" t="s">
        <v>0</v>
      </c>
      <c r="C7" s="73"/>
      <c r="D7" s="73"/>
      <c r="E7" s="73"/>
      <c r="F7" s="73"/>
      <c r="G7" s="73"/>
      <c r="H7" s="73"/>
      <c r="I7" s="73"/>
      <c r="J7" s="73"/>
      <c r="K7" s="74"/>
    </row>
    <row r="8" spans="2:11" ht="39" customHeight="1">
      <c r="B8" s="4" t="s">
        <v>1</v>
      </c>
      <c r="C8" s="86" t="s">
        <v>26</v>
      </c>
      <c r="D8" s="86"/>
      <c r="E8" s="86"/>
      <c r="F8" s="86"/>
      <c r="G8" s="86"/>
      <c r="H8" s="86"/>
      <c r="I8" s="86"/>
      <c r="J8" s="86"/>
      <c r="K8" s="87"/>
    </row>
    <row r="9" spans="2:11" s="3" customFormat="1" ht="39" customHeight="1">
      <c r="B9" s="4" t="s">
        <v>2</v>
      </c>
      <c r="C9" s="88" t="s">
        <v>51</v>
      </c>
      <c r="D9" s="88"/>
      <c r="E9" s="88"/>
      <c r="F9" s="88"/>
      <c r="G9" s="88"/>
      <c r="H9" s="88"/>
      <c r="I9" s="88"/>
      <c r="J9" s="88"/>
      <c r="K9" s="89"/>
    </row>
    <row r="10" spans="2:11" s="3" customFormat="1" ht="23.1" customHeight="1">
      <c r="B10" s="5" t="s">
        <v>3</v>
      </c>
      <c r="C10" s="76" t="s">
        <v>67</v>
      </c>
      <c r="D10" s="76"/>
      <c r="E10" s="76"/>
      <c r="F10" s="76"/>
      <c r="G10" s="76"/>
      <c r="H10" s="76"/>
      <c r="I10" s="76"/>
      <c r="J10" s="76"/>
      <c r="K10" s="77"/>
    </row>
    <row r="11" spans="2:11" s="6" customFormat="1" ht="18.75">
      <c r="B11" s="7"/>
      <c r="C11" s="13"/>
      <c r="D11" s="13"/>
      <c r="E11" s="13"/>
      <c r="F11" s="13"/>
      <c r="G11" s="13"/>
      <c r="H11" s="13"/>
      <c r="I11" s="13"/>
      <c r="J11" s="13"/>
      <c r="K11" s="13"/>
    </row>
    <row r="12" spans="2:11" s="6" customFormat="1" ht="23.25">
      <c r="B12" s="91" t="s">
        <v>17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2:11"/>
    <row r="14" spans="2:11">
      <c r="B14" s="15" t="s">
        <v>16</v>
      </c>
    </row>
    <row r="15" spans="2:11" ht="31.5">
      <c r="B15" s="14" t="s">
        <v>13</v>
      </c>
      <c r="C15" s="14" t="s">
        <v>14</v>
      </c>
      <c r="D15" s="14" t="s">
        <v>15</v>
      </c>
    </row>
    <row r="16" spans="2:11">
      <c r="B16" s="55">
        <v>40</v>
      </c>
      <c r="C16" s="55">
        <v>10</v>
      </c>
      <c r="D16" s="57">
        <f>B16*C16</f>
        <v>400</v>
      </c>
    </row>
    <row r="17" spans="2:10"/>
    <row r="18" spans="2:10">
      <c r="B18" s="15" t="s">
        <v>18</v>
      </c>
    </row>
    <row r="19" spans="2:10">
      <c r="B19" s="55">
        <v>40</v>
      </c>
      <c r="C19" s="78" t="s">
        <v>19</v>
      </c>
      <c r="D19" s="78"/>
      <c r="E19" s="55">
        <v>10</v>
      </c>
      <c r="F19" s="79" t="s">
        <v>20</v>
      </c>
      <c r="G19" s="80"/>
      <c r="H19" s="17"/>
    </row>
    <row r="20" spans="2:10"/>
    <row r="21" spans="2:10">
      <c r="B21" s="2" t="s">
        <v>25</v>
      </c>
    </row>
    <row r="22" spans="2:10"/>
    <row r="23" spans="2:10">
      <c r="B23" s="61">
        <f>B19</f>
        <v>40</v>
      </c>
      <c r="C23" s="65" t="s">
        <v>21</v>
      </c>
      <c r="D23" s="66">
        <f>E19*10</f>
        <v>100</v>
      </c>
      <c r="E23" s="67" t="s">
        <v>23</v>
      </c>
      <c r="F23" s="68"/>
      <c r="G23" s="69" t="s">
        <v>22</v>
      </c>
      <c r="H23" s="70"/>
      <c r="I23" s="56">
        <f>D23/B23</f>
        <v>2.5</v>
      </c>
      <c r="J23" s="24" t="s">
        <v>24</v>
      </c>
    </row>
    <row r="24" spans="2:10"/>
    <row r="25" spans="2:10" s="16" customFormat="1" ht="23.25">
      <c r="B25" s="30" t="s">
        <v>52</v>
      </c>
      <c r="C25" s="29"/>
      <c r="D25" s="29"/>
      <c r="E25" s="29"/>
      <c r="F25" s="21"/>
    </row>
    <row r="26" spans="2:10"/>
    <row r="27" spans="2:10" ht="33.950000000000003" customHeight="1">
      <c r="B27" s="96" t="s">
        <v>30</v>
      </c>
      <c r="C27" s="94" t="s">
        <v>31</v>
      </c>
      <c r="D27" s="95"/>
      <c r="F27" s="96" t="s">
        <v>30</v>
      </c>
      <c r="G27" s="94" t="s">
        <v>31</v>
      </c>
      <c r="H27" s="95"/>
    </row>
    <row r="28" spans="2:10">
      <c r="B28" s="97"/>
      <c r="C28" s="19" t="s">
        <v>27</v>
      </c>
      <c r="D28" s="20" t="s">
        <v>29</v>
      </c>
      <c r="F28" s="97"/>
      <c r="G28" s="19" t="s">
        <v>27</v>
      </c>
      <c r="H28" s="20" t="s">
        <v>29</v>
      </c>
    </row>
    <row r="29" spans="2:10">
      <c r="B29" s="18">
        <v>1</v>
      </c>
      <c r="C29" s="55">
        <v>12</v>
      </c>
      <c r="D29" s="55">
        <f>C29*$I$23</f>
        <v>30</v>
      </c>
      <c r="F29" s="18">
        <v>26</v>
      </c>
      <c r="G29" s="55">
        <v>11</v>
      </c>
      <c r="H29" s="55">
        <f>G29*$I$23</f>
        <v>27.5</v>
      </c>
    </row>
    <row r="30" spans="2:10">
      <c r="B30" s="18">
        <v>2</v>
      </c>
      <c r="C30" s="55">
        <v>13</v>
      </c>
      <c r="D30" s="55">
        <f t="shared" ref="D30:D53" si="0">C30*$I$23</f>
        <v>32.5</v>
      </c>
      <c r="F30" s="18">
        <v>27</v>
      </c>
      <c r="G30" s="55">
        <v>9.5</v>
      </c>
      <c r="H30" s="55">
        <f t="shared" ref="H30:H53" si="1">G30*$I$23</f>
        <v>23.75</v>
      </c>
    </row>
    <row r="31" spans="2:10">
      <c r="B31" s="18">
        <v>3</v>
      </c>
      <c r="C31" s="55">
        <v>10</v>
      </c>
      <c r="D31" s="55">
        <f t="shared" si="0"/>
        <v>25</v>
      </c>
      <c r="F31" s="18">
        <v>28</v>
      </c>
      <c r="G31" s="55">
        <v>12</v>
      </c>
      <c r="H31" s="55">
        <f t="shared" si="1"/>
        <v>30</v>
      </c>
    </row>
    <row r="32" spans="2:10">
      <c r="B32" s="18">
        <v>4</v>
      </c>
      <c r="C32" s="55">
        <v>12</v>
      </c>
      <c r="D32" s="55">
        <f t="shared" si="0"/>
        <v>30</v>
      </c>
      <c r="F32" s="18">
        <v>29</v>
      </c>
      <c r="G32" s="55">
        <v>9.5</v>
      </c>
      <c r="H32" s="55">
        <f t="shared" si="1"/>
        <v>23.75</v>
      </c>
    </row>
    <row r="33" spans="2:8" ht="15.95" customHeight="1">
      <c r="B33" s="18">
        <v>5</v>
      </c>
      <c r="C33" s="55">
        <v>11</v>
      </c>
      <c r="D33" s="55">
        <f t="shared" si="0"/>
        <v>27.5</v>
      </c>
      <c r="F33" s="18">
        <v>30</v>
      </c>
      <c r="G33" s="55">
        <v>10</v>
      </c>
      <c r="H33" s="55">
        <f t="shared" si="1"/>
        <v>25</v>
      </c>
    </row>
    <row r="34" spans="2:8" ht="15.95" customHeight="1">
      <c r="B34" s="18">
        <v>6</v>
      </c>
      <c r="C34" s="55">
        <v>11</v>
      </c>
      <c r="D34" s="55">
        <f t="shared" si="0"/>
        <v>27.5</v>
      </c>
      <c r="F34" s="18">
        <v>31</v>
      </c>
      <c r="G34" s="55">
        <v>12</v>
      </c>
      <c r="H34" s="55">
        <f t="shared" si="1"/>
        <v>30</v>
      </c>
    </row>
    <row r="35" spans="2:8">
      <c r="B35" s="18">
        <v>7</v>
      </c>
      <c r="C35" s="55">
        <v>12.5</v>
      </c>
      <c r="D35" s="55">
        <f t="shared" si="0"/>
        <v>31.25</v>
      </c>
      <c r="F35" s="18">
        <v>32</v>
      </c>
      <c r="G35" s="55">
        <v>9.5</v>
      </c>
      <c r="H35" s="55">
        <f t="shared" si="1"/>
        <v>23.75</v>
      </c>
    </row>
    <row r="36" spans="2:8">
      <c r="B36" s="18">
        <v>8</v>
      </c>
      <c r="C36" s="55">
        <v>13</v>
      </c>
      <c r="D36" s="55">
        <f t="shared" si="0"/>
        <v>32.5</v>
      </c>
      <c r="F36" s="18">
        <v>33</v>
      </c>
      <c r="G36" s="55">
        <v>11</v>
      </c>
      <c r="H36" s="55">
        <f t="shared" si="1"/>
        <v>27.5</v>
      </c>
    </row>
    <row r="37" spans="2:8">
      <c r="B37" s="18">
        <v>9</v>
      </c>
      <c r="C37" s="55">
        <v>10.5</v>
      </c>
      <c r="D37" s="55">
        <f t="shared" si="0"/>
        <v>26.25</v>
      </c>
      <c r="F37" s="18">
        <v>34</v>
      </c>
      <c r="G37" s="55">
        <v>10</v>
      </c>
      <c r="H37" s="55">
        <f t="shared" si="1"/>
        <v>25</v>
      </c>
    </row>
    <row r="38" spans="2:8">
      <c r="B38" s="18">
        <v>10</v>
      </c>
      <c r="C38" s="55">
        <v>11.5</v>
      </c>
      <c r="D38" s="55">
        <f t="shared" si="0"/>
        <v>28.75</v>
      </c>
      <c r="F38" s="18">
        <v>35</v>
      </c>
      <c r="G38" s="55">
        <v>12</v>
      </c>
      <c r="H38" s="55">
        <f t="shared" si="1"/>
        <v>30</v>
      </c>
    </row>
    <row r="39" spans="2:8">
      <c r="B39" s="18">
        <v>11</v>
      </c>
      <c r="C39" s="55">
        <v>11</v>
      </c>
      <c r="D39" s="55">
        <f t="shared" si="0"/>
        <v>27.5</v>
      </c>
      <c r="F39" s="18">
        <v>36</v>
      </c>
      <c r="G39" s="55">
        <v>12</v>
      </c>
      <c r="H39" s="55">
        <f t="shared" si="1"/>
        <v>30</v>
      </c>
    </row>
    <row r="40" spans="2:8">
      <c r="B40" s="18">
        <v>12</v>
      </c>
      <c r="C40" s="55">
        <v>11</v>
      </c>
      <c r="D40" s="55">
        <f t="shared" si="0"/>
        <v>27.5</v>
      </c>
      <c r="F40" s="18">
        <v>37</v>
      </c>
      <c r="G40" s="55">
        <v>10</v>
      </c>
      <c r="H40" s="55">
        <f t="shared" si="1"/>
        <v>25</v>
      </c>
    </row>
    <row r="41" spans="2:8">
      <c r="B41" s="18">
        <v>13</v>
      </c>
      <c r="C41" s="55">
        <v>12.5</v>
      </c>
      <c r="D41" s="55">
        <f t="shared" si="0"/>
        <v>31.25</v>
      </c>
      <c r="F41" s="18">
        <v>38</v>
      </c>
      <c r="G41" s="55">
        <v>12</v>
      </c>
      <c r="H41" s="55">
        <f t="shared" si="1"/>
        <v>30</v>
      </c>
    </row>
    <row r="42" spans="2:8">
      <c r="B42" s="18">
        <v>14</v>
      </c>
      <c r="C42" s="55">
        <v>11.5</v>
      </c>
      <c r="D42" s="55">
        <f t="shared" si="0"/>
        <v>28.75</v>
      </c>
      <c r="F42" s="18">
        <v>39</v>
      </c>
      <c r="G42" s="55">
        <v>13</v>
      </c>
      <c r="H42" s="55">
        <f t="shared" si="1"/>
        <v>32.5</v>
      </c>
    </row>
    <row r="43" spans="2:8">
      <c r="B43" s="18">
        <v>15</v>
      </c>
      <c r="C43" s="55">
        <v>10</v>
      </c>
      <c r="D43" s="55">
        <f t="shared" si="0"/>
        <v>25</v>
      </c>
      <c r="F43" s="18">
        <v>40</v>
      </c>
      <c r="G43" s="55">
        <v>13.5</v>
      </c>
      <c r="H43" s="55">
        <f t="shared" si="1"/>
        <v>33.75</v>
      </c>
    </row>
    <row r="44" spans="2:8">
      <c r="B44" s="18">
        <v>16</v>
      </c>
      <c r="C44" s="55">
        <v>12.5</v>
      </c>
      <c r="D44" s="55">
        <f t="shared" si="0"/>
        <v>31.25</v>
      </c>
      <c r="F44" s="18">
        <v>41</v>
      </c>
      <c r="G44" s="55">
        <v>11</v>
      </c>
      <c r="H44" s="55">
        <f t="shared" si="1"/>
        <v>27.5</v>
      </c>
    </row>
    <row r="45" spans="2:8" ht="15.95" customHeight="1">
      <c r="B45" s="18">
        <v>17</v>
      </c>
      <c r="C45" s="55">
        <v>13</v>
      </c>
      <c r="D45" s="55">
        <f t="shared" si="0"/>
        <v>32.5</v>
      </c>
      <c r="F45" s="18">
        <v>42</v>
      </c>
      <c r="G45" s="55">
        <v>11.5</v>
      </c>
      <c r="H45" s="55">
        <f t="shared" si="1"/>
        <v>28.75</v>
      </c>
    </row>
    <row r="46" spans="2:8">
      <c r="B46" s="18">
        <v>18</v>
      </c>
      <c r="C46" s="55">
        <v>11</v>
      </c>
      <c r="D46" s="55">
        <f t="shared" si="0"/>
        <v>27.5</v>
      </c>
      <c r="F46" s="18">
        <v>43</v>
      </c>
      <c r="G46" s="55">
        <v>12</v>
      </c>
      <c r="H46" s="55">
        <f t="shared" si="1"/>
        <v>30</v>
      </c>
    </row>
    <row r="47" spans="2:8">
      <c r="B47" s="18">
        <v>19</v>
      </c>
      <c r="C47" s="55">
        <v>12</v>
      </c>
      <c r="D47" s="55">
        <f t="shared" si="0"/>
        <v>30</v>
      </c>
      <c r="F47" s="18">
        <v>44</v>
      </c>
      <c r="G47" s="55">
        <v>12.5</v>
      </c>
      <c r="H47" s="55">
        <f t="shared" si="1"/>
        <v>31.25</v>
      </c>
    </row>
    <row r="48" spans="2:8">
      <c r="B48" s="18">
        <v>20</v>
      </c>
      <c r="C48" s="55">
        <v>12</v>
      </c>
      <c r="D48" s="55">
        <f t="shared" si="0"/>
        <v>30</v>
      </c>
      <c r="F48" s="18">
        <v>45</v>
      </c>
      <c r="G48" s="55">
        <v>11</v>
      </c>
      <c r="H48" s="55">
        <f t="shared" si="1"/>
        <v>27.5</v>
      </c>
    </row>
    <row r="49" spans="2:10">
      <c r="B49" s="18">
        <v>21</v>
      </c>
      <c r="C49" s="55">
        <v>11</v>
      </c>
      <c r="D49" s="55">
        <f t="shared" si="0"/>
        <v>27.5</v>
      </c>
      <c r="F49" s="18">
        <v>46</v>
      </c>
      <c r="G49" s="55">
        <v>10</v>
      </c>
      <c r="H49" s="55">
        <f t="shared" si="1"/>
        <v>25</v>
      </c>
    </row>
    <row r="50" spans="2:10">
      <c r="B50" s="18">
        <v>22</v>
      </c>
      <c r="C50" s="55">
        <v>11</v>
      </c>
      <c r="D50" s="55">
        <f t="shared" si="0"/>
        <v>27.5</v>
      </c>
      <c r="F50" s="18">
        <v>47</v>
      </c>
      <c r="G50" s="55">
        <v>11</v>
      </c>
      <c r="H50" s="55">
        <f t="shared" si="1"/>
        <v>27.5</v>
      </c>
    </row>
    <row r="51" spans="2:10">
      <c r="B51" s="18">
        <v>23</v>
      </c>
      <c r="C51" s="55">
        <v>11</v>
      </c>
      <c r="D51" s="55">
        <f t="shared" si="0"/>
        <v>27.5</v>
      </c>
      <c r="F51" s="18">
        <v>48</v>
      </c>
      <c r="G51" s="55">
        <v>10</v>
      </c>
      <c r="H51" s="55">
        <f t="shared" si="1"/>
        <v>25</v>
      </c>
    </row>
    <row r="52" spans="2:10">
      <c r="B52" s="18">
        <v>24</v>
      </c>
      <c r="C52" s="55">
        <v>11</v>
      </c>
      <c r="D52" s="55">
        <f t="shared" si="0"/>
        <v>27.5</v>
      </c>
      <c r="F52" s="18">
        <v>49</v>
      </c>
      <c r="G52" s="55">
        <v>11</v>
      </c>
      <c r="H52" s="55">
        <f t="shared" si="1"/>
        <v>27.5</v>
      </c>
    </row>
    <row r="53" spans="2:10">
      <c r="B53" s="18">
        <v>25</v>
      </c>
      <c r="C53" s="55">
        <v>10</v>
      </c>
      <c r="D53" s="55">
        <f t="shared" si="0"/>
        <v>25</v>
      </c>
      <c r="F53" s="18">
        <v>50</v>
      </c>
      <c r="G53" s="55">
        <v>11</v>
      </c>
      <c r="H53" s="55">
        <f t="shared" si="1"/>
        <v>27.5</v>
      </c>
    </row>
    <row r="54" spans="2:10" s="31" customFormat="1">
      <c r="B54" s="32"/>
      <c r="C54" s="32"/>
      <c r="D54" s="33"/>
      <c r="F54" s="32"/>
      <c r="G54" s="32"/>
      <c r="H54" s="33"/>
    </row>
    <row r="55" spans="2:10" ht="24" customHeight="1">
      <c r="B55" s="93" t="s">
        <v>34</v>
      </c>
      <c r="C55" s="93"/>
      <c r="D55" s="93"/>
      <c r="E55" s="93"/>
      <c r="F55" s="93"/>
    </row>
    <row r="56" spans="2:10" ht="17.100000000000001" customHeight="1"/>
    <row r="57" spans="2:10">
      <c r="B57" s="2" t="s">
        <v>35</v>
      </c>
    </row>
    <row r="58" spans="2:10" ht="15.95" customHeight="1"/>
    <row r="59" spans="2:10">
      <c r="B59" s="25" t="s">
        <v>36</v>
      </c>
      <c r="C59" s="25"/>
      <c r="D59" s="55">
        <f>COUNT(C29:C53,G29:G53)</f>
        <v>50</v>
      </c>
    </row>
    <row r="60" spans="2:10" ht="17.100000000000001" customHeight="1">
      <c r="G60" s="113" t="s">
        <v>53</v>
      </c>
      <c r="H60" s="98" t="s">
        <v>50</v>
      </c>
      <c r="I60" s="99"/>
      <c r="J60" s="53" t="s">
        <v>40</v>
      </c>
    </row>
    <row r="61" spans="2:10">
      <c r="G61" s="114"/>
      <c r="H61" s="34" t="s">
        <v>41</v>
      </c>
      <c r="I61" s="35" t="s">
        <v>42</v>
      </c>
      <c r="J61" s="54"/>
    </row>
    <row r="62" spans="2:10">
      <c r="B62" s="25" t="s">
        <v>39</v>
      </c>
      <c r="C62" s="25"/>
      <c r="D62" s="55">
        <f>AVERAGE(D29:D53,H29:H53)</f>
        <v>28.25</v>
      </c>
      <c r="G62" s="36" t="s">
        <v>43</v>
      </c>
      <c r="H62" s="18">
        <v>17.5</v>
      </c>
      <c r="I62" s="18">
        <v>20</v>
      </c>
      <c r="J62" s="130">
        <f t="shared" ref="J62:J70" si="2">(COUNTIFS($D$29:$D$53,"&gt;="&amp;H62,$D$29:$D$53,"&lt;"&amp;I62))+(COUNTIFS($H$29:$H$53,"&gt;="&amp;H62,$H$29:$H$53,"&lt;"&amp;I62))</f>
        <v>0</v>
      </c>
    </row>
    <row r="63" spans="2:10">
      <c r="G63" s="18" t="s">
        <v>70</v>
      </c>
      <c r="H63" s="18">
        <v>20</v>
      </c>
      <c r="I63" s="18">
        <v>22.5</v>
      </c>
      <c r="J63" s="130">
        <f t="shared" si="2"/>
        <v>0</v>
      </c>
    </row>
    <row r="64" spans="2:10">
      <c r="G64" s="18" t="s">
        <v>71</v>
      </c>
      <c r="H64" s="18">
        <v>22.5</v>
      </c>
      <c r="I64" s="18">
        <v>25</v>
      </c>
      <c r="J64" s="130">
        <f t="shared" si="2"/>
        <v>3</v>
      </c>
    </row>
    <row r="65" spans="2:10" ht="15.95" customHeight="1">
      <c r="B65" s="25" t="s">
        <v>38</v>
      </c>
      <c r="C65" s="25"/>
      <c r="D65" s="128">
        <f>_xlfn.STDEV.S(D29:D53,H29:H53)</f>
        <v>2.5877458475338284</v>
      </c>
      <c r="G65" s="18" t="s">
        <v>44</v>
      </c>
      <c r="H65" s="18">
        <v>25</v>
      </c>
      <c r="I65" s="18">
        <v>27.5</v>
      </c>
      <c r="J65" s="130">
        <f t="shared" si="2"/>
        <v>9</v>
      </c>
    </row>
    <row r="66" spans="2:10">
      <c r="G66" s="18" t="s">
        <v>45</v>
      </c>
      <c r="H66" s="18">
        <v>27.5</v>
      </c>
      <c r="I66" s="18">
        <v>30</v>
      </c>
      <c r="J66" s="130">
        <f t="shared" si="2"/>
        <v>19</v>
      </c>
    </row>
    <row r="67" spans="2:10">
      <c r="G67" s="18" t="s">
        <v>46</v>
      </c>
      <c r="H67" s="18">
        <v>30</v>
      </c>
      <c r="I67" s="18">
        <v>32.5</v>
      </c>
      <c r="J67" s="130">
        <f t="shared" si="2"/>
        <v>14</v>
      </c>
    </row>
    <row r="68" spans="2:10">
      <c r="B68" s="26" t="s">
        <v>37</v>
      </c>
      <c r="C68" s="27"/>
      <c r="D68" s="27"/>
      <c r="E68" s="28"/>
      <c r="G68" s="18" t="s">
        <v>47</v>
      </c>
      <c r="H68" s="18">
        <v>32.5</v>
      </c>
      <c r="I68" s="18">
        <v>35</v>
      </c>
      <c r="J68" s="130">
        <f t="shared" si="2"/>
        <v>5</v>
      </c>
    </row>
    <row r="69" spans="2:10">
      <c r="B69" s="58">
        <f>D62</f>
        <v>28.25</v>
      </c>
      <c r="C69" s="23" t="s">
        <v>32</v>
      </c>
      <c r="D69" s="129">
        <f>2*D65</f>
        <v>5.1754916950676568</v>
      </c>
      <c r="E69" s="22" t="s">
        <v>28</v>
      </c>
      <c r="G69" s="18" t="s">
        <v>48</v>
      </c>
      <c r="H69" s="18">
        <v>35</v>
      </c>
      <c r="I69" s="18">
        <v>37.5</v>
      </c>
      <c r="J69" s="130">
        <f t="shared" si="2"/>
        <v>0</v>
      </c>
    </row>
    <row r="70" spans="2:10">
      <c r="G70" s="63" t="s">
        <v>49</v>
      </c>
      <c r="H70" s="63">
        <v>37.5</v>
      </c>
      <c r="I70" s="63">
        <v>40</v>
      </c>
      <c r="J70" s="131">
        <f t="shared" si="2"/>
        <v>0</v>
      </c>
    </row>
    <row r="71" spans="2:10">
      <c r="G71" s="62"/>
      <c r="H71" s="62"/>
      <c r="I71" s="62"/>
      <c r="J71" s="64"/>
    </row>
    <row r="72" spans="2:10">
      <c r="C72" s="43"/>
      <c r="D72" s="44"/>
      <c r="E72" s="44"/>
      <c r="F72" s="44"/>
      <c r="G72" s="44"/>
      <c r="H72" s="44"/>
      <c r="I72" s="45"/>
    </row>
    <row r="73" spans="2:10">
      <c r="C73" s="42"/>
      <c r="D73" s="46"/>
      <c r="E73" s="46"/>
      <c r="F73" s="46"/>
      <c r="G73" s="46"/>
      <c r="H73" s="46"/>
      <c r="I73" s="47"/>
    </row>
    <row r="74" spans="2:10">
      <c r="C74" s="42"/>
      <c r="D74" s="46"/>
      <c r="E74" s="46"/>
      <c r="F74" s="46"/>
      <c r="G74" s="46"/>
      <c r="H74" s="46"/>
      <c r="I74" s="47"/>
    </row>
    <row r="75" spans="2:10">
      <c r="C75" s="42"/>
      <c r="D75" s="46"/>
      <c r="E75" s="46"/>
      <c r="F75" s="46"/>
      <c r="G75" s="46"/>
      <c r="H75" s="46"/>
      <c r="I75" s="47"/>
    </row>
    <row r="76" spans="2:10">
      <c r="C76" s="42"/>
      <c r="D76" s="46"/>
      <c r="E76" s="46"/>
      <c r="F76" s="46"/>
      <c r="G76" s="46"/>
      <c r="H76" s="46"/>
      <c r="I76" s="47"/>
    </row>
    <row r="77" spans="2:10">
      <c r="C77" s="42"/>
      <c r="D77" s="46"/>
      <c r="E77" s="46"/>
      <c r="F77" s="46"/>
      <c r="G77" s="46"/>
      <c r="H77" s="46"/>
      <c r="I77" s="47"/>
    </row>
    <row r="78" spans="2:10">
      <c r="C78" s="42"/>
      <c r="D78" s="46"/>
      <c r="E78" s="46"/>
      <c r="F78" s="46"/>
      <c r="G78" s="46"/>
      <c r="H78" s="46"/>
      <c r="I78" s="47"/>
    </row>
    <row r="79" spans="2:10">
      <c r="C79" s="42"/>
      <c r="D79" s="46"/>
      <c r="E79" s="46"/>
      <c r="F79" s="46"/>
      <c r="G79" s="46"/>
      <c r="H79" s="46"/>
      <c r="I79" s="47"/>
    </row>
    <row r="80" spans="2:10">
      <c r="C80" s="42"/>
      <c r="D80" s="46"/>
      <c r="E80" s="46"/>
      <c r="F80" s="46"/>
      <c r="G80" s="46"/>
      <c r="H80" s="46"/>
      <c r="I80" s="47"/>
    </row>
    <row r="81" spans="2:11">
      <c r="C81" s="42"/>
      <c r="D81" s="46"/>
      <c r="E81" s="46"/>
      <c r="F81" s="46"/>
      <c r="G81" s="46"/>
      <c r="H81" s="46"/>
      <c r="I81" s="47"/>
    </row>
    <row r="82" spans="2:11" hidden="1">
      <c r="C82" s="42"/>
      <c r="D82" s="46"/>
      <c r="E82" s="46"/>
      <c r="F82" s="46"/>
      <c r="G82" s="46"/>
      <c r="H82" s="46"/>
      <c r="I82" s="47"/>
    </row>
    <row r="83" spans="2:11" hidden="1">
      <c r="C83" s="42"/>
      <c r="D83" s="46"/>
      <c r="E83" s="46"/>
      <c r="F83" s="46"/>
      <c r="G83" s="46"/>
      <c r="H83" s="46"/>
      <c r="I83" s="47"/>
    </row>
    <row r="84" spans="2:11">
      <c r="C84" s="42"/>
      <c r="D84" s="46"/>
      <c r="E84" s="46"/>
      <c r="F84" s="46"/>
      <c r="G84" s="46"/>
      <c r="H84" s="46"/>
      <c r="I84" s="47"/>
    </row>
    <row r="85" spans="2:11">
      <c r="C85" s="42"/>
      <c r="D85" s="46"/>
      <c r="E85" s="46"/>
      <c r="F85" s="46"/>
      <c r="G85" s="46"/>
      <c r="H85" s="46"/>
      <c r="I85" s="47"/>
    </row>
    <row r="86" spans="2:11">
      <c r="C86" s="42"/>
      <c r="D86" s="46"/>
      <c r="E86" s="46"/>
      <c r="F86" s="46"/>
      <c r="G86" s="46"/>
      <c r="H86" s="46"/>
      <c r="I86" s="47"/>
    </row>
    <row r="87" spans="2:11">
      <c r="C87" s="42"/>
      <c r="D87" s="46"/>
      <c r="E87" s="46"/>
      <c r="F87" s="46"/>
      <c r="G87" s="46"/>
      <c r="H87" s="46"/>
      <c r="I87" s="47"/>
    </row>
    <row r="88" spans="2:11">
      <c r="C88" s="42"/>
      <c r="D88" s="46"/>
      <c r="E88" s="46"/>
      <c r="F88" s="46"/>
      <c r="G88" s="46"/>
      <c r="H88" s="46"/>
      <c r="I88" s="47"/>
    </row>
    <row r="89" spans="2:11">
      <c r="C89" s="42"/>
      <c r="D89" s="46"/>
      <c r="E89" s="46"/>
      <c r="F89" s="46"/>
      <c r="G89" s="46"/>
      <c r="H89" s="46"/>
      <c r="I89" s="47"/>
    </row>
    <row r="90" spans="2:11">
      <c r="C90" s="48"/>
      <c r="D90" s="49"/>
      <c r="E90" s="49"/>
      <c r="F90" s="49"/>
      <c r="G90" s="49"/>
      <c r="H90" s="49"/>
      <c r="I90" s="50"/>
    </row>
    <row r="91" spans="2:11" ht="23.25">
      <c r="B91" s="37" t="s">
        <v>54</v>
      </c>
    </row>
    <row r="92" spans="2:11" ht="15.95" customHeight="1">
      <c r="B92" s="37"/>
    </row>
    <row r="93" spans="2:11" ht="21" customHeight="1">
      <c r="B93" s="112" t="s">
        <v>69</v>
      </c>
      <c r="C93" s="112"/>
      <c r="D93" s="112"/>
      <c r="E93" s="112"/>
      <c r="F93" s="112"/>
      <c r="G93" s="40" t="s">
        <v>61</v>
      </c>
      <c r="H93" s="59">
        <f>D16</f>
        <v>400</v>
      </c>
      <c r="J93" s="40" t="s">
        <v>62</v>
      </c>
      <c r="K93" s="42"/>
    </row>
    <row r="94" spans="2:11" ht="21" customHeight="1">
      <c r="B94" s="112"/>
      <c r="C94" s="112"/>
      <c r="D94" s="112"/>
      <c r="E94" s="112"/>
      <c r="F94" s="112"/>
      <c r="G94" s="40" t="s">
        <v>56</v>
      </c>
      <c r="H94" s="40"/>
      <c r="I94" s="60">
        <f>I23</f>
        <v>2.5</v>
      </c>
      <c r="J94" s="132" t="s">
        <v>76</v>
      </c>
    </row>
    <row r="95" spans="2:11" ht="18.75">
      <c r="B95" s="100" t="s">
        <v>60</v>
      </c>
      <c r="C95" s="101"/>
      <c r="D95" s="101"/>
      <c r="E95" s="101"/>
      <c r="F95" s="102"/>
      <c r="G95" s="106" t="s">
        <v>58</v>
      </c>
      <c r="H95" s="106"/>
      <c r="I95" s="107" t="s">
        <v>55</v>
      </c>
      <c r="J95" s="108"/>
    </row>
    <row r="96" spans="2:11" ht="18.75">
      <c r="B96" s="103"/>
      <c r="C96" s="104"/>
      <c r="D96" s="104"/>
      <c r="E96" s="104"/>
      <c r="F96" s="105"/>
      <c r="G96" s="109">
        <f>D62</f>
        <v>28.25</v>
      </c>
      <c r="H96" s="109"/>
      <c r="I96" s="110" t="s">
        <v>76</v>
      </c>
      <c r="J96" s="111"/>
    </row>
    <row r="97" spans="2:11" ht="18.95" customHeight="1">
      <c r="B97" s="100" t="s">
        <v>59</v>
      </c>
      <c r="C97" s="101"/>
      <c r="D97" s="101"/>
      <c r="E97" s="101"/>
      <c r="F97" s="102"/>
      <c r="G97" s="106" t="s">
        <v>57</v>
      </c>
      <c r="H97" s="106"/>
      <c r="I97" s="107" t="s">
        <v>55</v>
      </c>
      <c r="J97" s="108"/>
    </row>
    <row r="98" spans="2:11" ht="18.75">
      <c r="B98" s="103"/>
      <c r="C98" s="104"/>
      <c r="D98" s="104"/>
      <c r="E98" s="104"/>
      <c r="F98" s="105"/>
      <c r="G98" s="133">
        <f>D65</f>
        <v>2.5877458475338284</v>
      </c>
      <c r="H98" s="109"/>
      <c r="I98" s="110" t="s">
        <v>76</v>
      </c>
      <c r="J98" s="111"/>
    </row>
    <row r="99" spans="2:11" ht="21" customHeight="1">
      <c r="B99" s="115" t="s">
        <v>63</v>
      </c>
      <c r="C99" s="116"/>
      <c r="D99" s="116"/>
      <c r="E99" s="116"/>
      <c r="F99" s="117"/>
      <c r="G99" s="121" t="s">
        <v>77</v>
      </c>
      <c r="H99" s="122"/>
      <c r="I99" s="122"/>
      <c r="J99" s="123"/>
    </row>
    <row r="100" spans="2:11">
      <c r="B100" s="118"/>
      <c r="C100" s="119"/>
      <c r="D100" s="119"/>
      <c r="E100" s="119"/>
      <c r="F100" s="120"/>
      <c r="G100" s="124"/>
      <c r="H100" s="125"/>
      <c r="I100" s="125"/>
      <c r="J100" s="126"/>
    </row>
    <row r="101" spans="2:11" ht="18.95" customHeight="1">
      <c r="B101" s="115" t="s">
        <v>65</v>
      </c>
      <c r="C101" s="116"/>
      <c r="D101" s="116"/>
      <c r="E101" s="116"/>
      <c r="F101" s="116"/>
      <c r="G101" s="107" t="s">
        <v>68</v>
      </c>
      <c r="H101" s="127"/>
      <c r="I101" s="108"/>
      <c r="J101" s="38" t="s">
        <v>62</v>
      </c>
      <c r="K101" s="39"/>
    </row>
    <row r="102" spans="2:11" ht="21">
      <c r="B102" s="118"/>
      <c r="C102" s="119"/>
      <c r="D102" s="119"/>
      <c r="E102" s="119"/>
      <c r="F102" s="119"/>
      <c r="G102" s="134">
        <f>B69-D69</f>
        <v>23.074508304932344</v>
      </c>
      <c r="H102" s="41" t="s">
        <v>64</v>
      </c>
      <c r="I102" s="135">
        <f>B69+D69</f>
        <v>33.425491695067656</v>
      </c>
      <c r="J102" s="132" t="s">
        <v>76</v>
      </c>
    </row>
    <row r="103" spans="2:11"/>
    <row r="104" spans="2:11" hidden="1"/>
    <row r="105" spans="2:11" hidden="1"/>
    <row r="106" spans="2:11" hidden="1"/>
    <row r="107" spans="2:11" hidden="1"/>
    <row r="108" spans="2:11" hidden="1"/>
    <row r="109" spans="2:11" hidden="1"/>
    <row r="110" spans="2:11" hidden="1"/>
    <row r="111" spans="2:11" hidden="1"/>
    <row r="112" spans="2:11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/>
  </sheetData>
  <sheetProtection formatCells="0"/>
  <mergeCells count="38">
    <mergeCell ref="B99:F100"/>
    <mergeCell ref="G99:J100"/>
    <mergeCell ref="B101:F102"/>
    <mergeCell ref="G101:I101"/>
    <mergeCell ref="B97:F98"/>
    <mergeCell ref="G97:H97"/>
    <mergeCell ref="I97:J97"/>
    <mergeCell ref="G98:H98"/>
    <mergeCell ref="I98:J98"/>
    <mergeCell ref="H60:I60"/>
    <mergeCell ref="B95:F96"/>
    <mergeCell ref="G95:H95"/>
    <mergeCell ref="I95:J95"/>
    <mergeCell ref="G96:H96"/>
    <mergeCell ref="I96:J96"/>
    <mergeCell ref="B93:F94"/>
    <mergeCell ref="G60:G61"/>
    <mergeCell ref="B55:F55"/>
    <mergeCell ref="C27:D27"/>
    <mergeCell ref="B27:B28"/>
    <mergeCell ref="F27:F28"/>
    <mergeCell ref="G27:H27"/>
    <mergeCell ref="G23:H23"/>
    <mergeCell ref="B1:K1"/>
    <mergeCell ref="B7:K7"/>
    <mergeCell ref="B6:K6"/>
    <mergeCell ref="B3:C3"/>
    <mergeCell ref="B4:C4"/>
    <mergeCell ref="C10:K10"/>
    <mergeCell ref="C19:D19"/>
    <mergeCell ref="F19:G19"/>
    <mergeCell ref="D3:F3"/>
    <mergeCell ref="I3:J3"/>
    <mergeCell ref="C8:K8"/>
    <mergeCell ref="C9:K9"/>
    <mergeCell ref="D4:F4"/>
    <mergeCell ref="B12:K12"/>
    <mergeCell ref="B2:D2"/>
  </mergeCells>
  <pageMargins left="0.7" right="0.7" top="0.75" bottom="0.75" header="0.3" footer="0.3"/>
  <pageSetup paperSize="9" scale="73" fitToHeight="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5"/>
  <sheetViews>
    <sheetView workbookViewId="0">
      <selection activeCell="F8" sqref="F8"/>
    </sheetView>
  </sheetViews>
  <sheetFormatPr defaultColWidth="11" defaultRowHeight="15.75"/>
  <sheetData>
    <row r="2" spans="2:3">
      <c r="B2" t="s">
        <v>7</v>
      </c>
    </row>
    <row r="4" spans="2:3">
      <c r="B4">
        <v>51.25</v>
      </c>
      <c r="C4">
        <v>1.3449500000000001</v>
      </c>
    </row>
    <row r="5" spans="2:3">
      <c r="B5">
        <v>53.5</v>
      </c>
      <c r="C5">
        <v>1.3452999999999999</v>
      </c>
    </row>
    <row r="6" spans="2:3">
      <c r="B6">
        <v>55.25</v>
      </c>
      <c r="C6">
        <v>1.34575</v>
      </c>
    </row>
    <row r="7" spans="2:3">
      <c r="B7">
        <v>57.25</v>
      </c>
      <c r="C7">
        <v>1.3461000000000001</v>
      </c>
    </row>
    <row r="8" spans="2:3">
      <c r="B8">
        <v>59</v>
      </c>
      <c r="C8">
        <v>1.3464799999999999</v>
      </c>
    </row>
    <row r="9" spans="2:3">
      <c r="B9">
        <v>61.25</v>
      </c>
      <c r="C9">
        <v>1.3467899999999999</v>
      </c>
    </row>
    <row r="10" spans="2:3">
      <c r="B10">
        <v>62.8</v>
      </c>
      <c r="C10">
        <v>1.3472500000000001</v>
      </c>
    </row>
    <row r="11" spans="2:3">
      <c r="B11">
        <v>64.599999999999994</v>
      </c>
      <c r="C11">
        <v>1.34765</v>
      </c>
    </row>
    <row r="12" spans="2:3">
      <c r="B12">
        <v>66.75</v>
      </c>
      <c r="C12">
        <v>1.3479000000000001</v>
      </c>
    </row>
    <row r="13" spans="2:3">
      <c r="B13">
        <v>68.5</v>
      </c>
      <c r="C13">
        <v>1.3483499999999999</v>
      </c>
    </row>
    <row r="14" spans="2:3">
      <c r="B14">
        <v>70.5</v>
      </c>
      <c r="C14">
        <v>1.3487</v>
      </c>
    </row>
    <row r="17" spans="2:3">
      <c r="B17" t="s">
        <v>4</v>
      </c>
      <c r="C17">
        <f>SLOPE(C4:C14, B4:B14)</f>
        <v>1.9703853094151316E-4</v>
      </c>
    </row>
    <row r="18" spans="2:3">
      <c r="B18" t="s">
        <v>5</v>
      </c>
      <c r="C18">
        <f>INTERCEPT(C4:C14, B4:B14)</f>
        <v>1.3348251008385521</v>
      </c>
    </row>
    <row r="19" spans="2:3">
      <c r="B19" t="s">
        <v>6</v>
      </c>
      <c r="C19">
        <f>RSQ(C4:C14, B4:B14)</f>
        <v>0.99760113355866653</v>
      </c>
    </row>
    <row r="75" spans="4:4">
      <c r="D75">
        <f>+D11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Balazs</cp:lastModifiedBy>
  <cp:lastPrinted>2019-04-03T10:42:01Z</cp:lastPrinted>
  <dcterms:created xsi:type="dcterms:W3CDTF">2019-04-02T13:57:57Z</dcterms:created>
  <dcterms:modified xsi:type="dcterms:W3CDTF">2019-12-09T20:46:28Z</dcterms:modified>
</cp:coreProperties>
</file>