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DE\Desktop\"/>
    </mc:Choice>
  </mc:AlternateContent>
  <xr:revisionPtr revIDLastSave="0" documentId="13_ncr:1_{BCCD545C-FDBE-4BE7-BBDB-842A6F3567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6" i="1" l="1"/>
  <c r="D114" i="1"/>
  <c r="D112" i="1"/>
  <c r="G105" i="1" l="1"/>
  <c r="G129" i="1"/>
  <c r="G128" i="1"/>
  <c r="G127" i="1"/>
  <c r="G117" i="1"/>
  <c r="J111" i="1"/>
  <c r="J123" i="1" s="1"/>
  <c r="I111" i="1"/>
  <c r="I123" i="1" s="1"/>
  <c r="J110" i="1"/>
  <c r="J122" i="1" s="1"/>
  <c r="I110" i="1"/>
  <c r="I122" i="1" s="1"/>
  <c r="J109" i="1"/>
  <c r="J121" i="1" s="1"/>
  <c r="I109" i="1"/>
  <c r="I121" i="1" s="1"/>
  <c r="J107" i="1"/>
  <c r="J119" i="1" s="1"/>
  <c r="J106" i="1"/>
  <c r="J118" i="1" s="1"/>
  <c r="J105" i="1"/>
  <c r="J117" i="1" l="1"/>
  <c r="J125" i="1" s="1"/>
  <c r="J114" i="1"/>
  <c r="J113" i="1"/>
  <c r="H111" i="1" l="1"/>
  <c r="H123" i="1" s="1"/>
  <c r="G111" i="1"/>
  <c r="G123" i="1" s="1"/>
  <c r="H110" i="1"/>
  <c r="H122" i="1" s="1"/>
  <c r="G110" i="1"/>
  <c r="G122" i="1" s="1"/>
  <c r="H109" i="1"/>
  <c r="H121" i="1" s="1"/>
  <c r="G109" i="1"/>
  <c r="G121" i="1" s="1"/>
  <c r="H107" i="1"/>
  <c r="H119" i="1" s="1"/>
  <c r="H106" i="1"/>
  <c r="H118" i="1" s="1"/>
  <c r="H105" i="1"/>
  <c r="I105" i="1"/>
  <c r="K111" i="1"/>
  <c r="K123" i="1" s="1"/>
  <c r="K110" i="1"/>
  <c r="K122" i="1" s="1"/>
  <c r="K109" i="1"/>
  <c r="K121" i="1" s="1"/>
  <c r="K107" i="1"/>
  <c r="K119" i="1" s="1"/>
  <c r="K106" i="1"/>
  <c r="K118" i="1" s="1"/>
  <c r="K105" i="1"/>
  <c r="I107" i="1"/>
  <c r="I119" i="1" s="1"/>
  <c r="I106" i="1"/>
  <c r="I118" i="1" s="1"/>
  <c r="G107" i="1"/>
  <c r="G119" i="1" s="1"/>
  <c r="G106" i="1"/>
  <c r="D100" i="1"/>
  <c r="D102" i="1" l="1"/>
  <c r="D101" i="1"/>
  <c r="H117" i="1"/>
  <c r="H125" i="1" s="1"/>
  <c r="H114" i="1"/>
  <c r="K117" i="1"/>
  <c r="K125" i="1" s="1"/>
  <c r="K114" i="1"/>
  <c r="I117" i="1"/>
  <c r="I125" i="1" s="1"/>
  <c r="I114" i="1"/>
  <c r="G118" i="1"/>
  <c r="G125" i="1" s="1"/>
  <c r="G114" i="1"/>
  <c r="I113" i="1"/>
  <c r="K113" i="1"/>
  <c r="H113" i="1"/>
  <c r="G113" i="1"/>
  <c r="D106" i="1" l="1"/>
  <c r="D105" i="1"/>
  <c r="D108" i="1" l="1"/>
  <c r="D109" i="1"/>
</calcChain>
</file>

<file path=xl/sharedStrings.xml><?xml version="1.0" encoding="utf-8"?>
<sst xmlns="http://schemas.openxmlformats.org/spreadsheetml/2006/main" count="109" uniqueCount="89">
  <si>
    <t>Feladatok:</t>
  </si>
  <si>
    <t>1.)</t>
  </si>
  <si>
    <t>2.)</t>
  </si>
  <si>
    <t>3.)</t>
  </si>
  <si>
    <t>Következtetések</t>
  </si>
  <si>
    <t>Hallgató neve:</t>
  </si>
  <si>
    <t>Csoport:</t>
  </si>
  <si>
    <t>Dátum:</t>
  </si>
  <si>
    <t>Kar:</t>
  </si>
  <si>
    <t>Csak a zöld színű mezőkbe írjon!</t>
  </si>
  <si>
    <t>Fényabszorpció</t>
  </si>
  <si>
    <t>A gyakorlat célja: az abszorpciós spektrofotometria alapelveinek és a spektrofotometriai titrálás módszerének megismerése; koncentráció meghatározás.</t>
  </si>
  <si>
    <t>Az abszorpciós maximumhoz tartozó hullámhosszon a komplex oldatsorozat abszorbanciájának mérése és ábrázolása a ligandum koncentráció függvényében.</t>
  </si>
  <si>
    <t>A réz-komplex oldat abszorbanciájának mérése alapján az abszorpciós spektrum ábrázolása és a maximumhoz tartozó hullámhosszból a gerjesztési energia meghatározása (eV egységben).</t>
  </si>
  <si>
    <t>A két illesztett egyenes paraméterei alapján a réz koncentrációjának meghatározása.</t>
  </si>
  <si>
    <t>A</t>
  </si>
  <si>
    <t>Js</t>
  </si>
  <si>
    <t>m/s</t>
  </si>
  <si>
    <t>J</t>
  </si>
  <si>
    <r>
      <rPr>
        <i/>
        <sz val="14"/>
        <color theme="1"/>
        <rFont val="Calibri"/>
        <family val="2"/>
        <scheme val="minor"/>
      </rPr>
      <t>c</t>
    </r>
    <r>
      <rPr>
        <sz val="14"/>
        <color theme="1"/>
        <rFont val="Calibri"/>
        <family val="2"/>
        <scheme val="minor"/>
      </rPr>
      <t xml:space="preserve"> = </t>
    </r>
  </si>
  <si>
    <r>
      <rPr>
        <i/>
        <sz val="14"/>
        <color theme="1"/>
        <rFont val="Calibri"/>
        <family val="2"/>
        <scheme val="minor"/>
      </rPr>
      <t>h</t>
    </r>
    <r>
      <rPr>
        <sz val="14"/>
        <color theme="1"/>
        <rFont val="Calibri"/>
        <family val="2"/>
        <scheme val="minor"/>
      </rPr>
      <t xml:space="preserve"> = </t>
    </r>
  </si>
  <si>
    <t xml:space="preserve">1 eV = </t>
  </si>
  <si>
    <t>nm</t>
  </si>
  <si>
    <t>eV</t>
  </si>
  <si>
    <t>Ábrázolja az egyes PAR-Cu komplex oldatok abszorbanciáját a PAR koncentráció függvényében!</t>
  </si>
  <si>
    <t>tengelymetszet</t>
  </si>
  <si>
    <t>A telítési tartományban:</t>
  </si>
  <si>
    <t>A rézionok koncentráció az oldatban (a két egyenes metszéspontja):</t>
  </si>
  <si>
    <t>A telítés előtti szakasz esetén:</t>
  </si>
  <si>
    <t>Határozza meg a telítési  előtti és a telítési tartományba eső pontokra illeszthető egyenes egyenleteinek paramétereit és számolja ki az rézionok koncentrációját!</t>
  </si>
  <si>
    <t>A Par-Cu oldat absszorpciós maximuma:</t>
  </si>
  <si>
    <t>Az ebből számolt gerjesztési energia:</t>
  </si>
  <si>
    <t>A rézionok koncentrációja a vizsgált oldatban:</t>
  </si>
  <si>
    <t>mért. egys.</t>
  </si>
  <si>
    <t>Ábrázolja a PAR-Cu komplex abszorpciós spektrumát!</t>
  </si>
  <si>
    <t>Az abszorpciós maximumhoz tartozó hullámhossz alapján számítsa ki a gerjesztési energiát eV egységben!</t>
  </si>
  <si>
    <t>2.) Az abszorpciós maximumhoz tartozó hullámhosszon mérje meg a PAR-Cu komplex oldatok abszorbanciáját!</t>
  </si>
  <si>
    <t>Miért az abszorpciós maximumon érdemes elvégezni a koncentrációfüggő mérést?</t>
  </si>
  <si>
    <t>1) Abszorpciós spektrum</t>
  </si>
  <si>
    <t>abszorpciós maximum</t>
  </si>
  <si>
    <t>G41</t>
  </si>
  <si>
    <t>G42</t>
  </si>
  <si>
    <t>G43</t>
  </si>
  <si>
    <r>
      <t>meredekség (L/</t>
    </r>
    <r>
      <rPr>
        <sz val="12"/>
        <color theme="1"/>
        <rFont val="Calibri"/>
        <family val="2"/>
        <charset val="238"/>
      </rPr>
      <t>μ</t>
    </r>
    <r>
      <rPr>
        <sz val="12"/>
        <color theme="1"/>
        <rFont val="Calibri"/>
        <family val="2"/>
        <scheme val="minor"/>
      </rPr>
      <t>mol)</t>
    </r>
  </si>
  <si>
    <t>meredekség (L/μmol)</t>
  </si>
  <si>
    <t>meredekség</t>
  </si>
  <si>
    <t>metsz</t>
  </si>
  <si>
    <t>rnégyzet</t>
  </si>
  <si>
    <t>Visszajelzés</t>
  </si>
  <si>
    <t>3+5</t>
  </si>
  <si>
    <t>4+5</t>
  </si>
  <si>
    <t>4+4</t>
  </si>
  <si>
    <t>5+4</t>
  </si>
  <si>
    <t>5+3</t>
  </si>
  <si>
    <t>figyelembe vett pontok</t>
  </si>
  <si>
    <t>átlagos négyzetes eltérés</t>
  </si>
  <si>
    <t>egyezés</t>
  </si>
  <si>
    <t>érték</t>
  </si>
  <si>
    <t>üres</t>
  </si>
  <si>
    <t>hibás</t>
  </si>
  <si>
    <t>kerekítve:</t>
  </si>
  <si>
    <t>nulla-e</t>
  </si>
  <si>
    <t>2) Titrálás</t>
  </si>
  <si>
    <t>rézionkoncentráció</t>
  </si>
  <si>
    <r>
      <rPr>
        <i/>
        <sz val="12"/>
        <color theme="1"/>
        <rFont val="Calibri"/>
        <family val="2"/>
        <charset val="238"/>
      </rPr>
      <t>λ</t>
    </r>
    <r>
      <rPr>
        <i/>
        <vertAlign val="subscript"/>
        <sz val="12"/>
        <color theme="1"/>
        <rFont val="Calibri"/>
        <family val="2"/>
        <charset val="238"/>
        <scheme val="minor"/>
      </rPr>
      <t>max</t>
    </r>
  </si>
  <si>
    <r>
      <t>ε</t>
    </r>
    <r>
      <rPr>
        <i/>
        <vertAlign val="subscript"/>
        <sz val="12"/>
        <color theme="1"/>
        <rFont val="Calibri"/>
        <family val="2"/>
        <charset val="238"/>
        <scheme val="minor"/>
      </rPr>
      <t>gerj</t>
    </r>
  </si>
  <si>
    <t>érték+egység</t>
  </si>
  <si>
    <t>mindkét trendvonal összes paramétere jó-e? (D78:D80;H78:H80)</t>
  </si>
  <si>
    <t>G91:H91</t>
  </si>
  <si>
    <t>G:95</t>
  </si>
  <si>
    <t>G89:H89</t>
  </si>
  <si>
    <r>
      <t>c(Cu</t>
    </r>
    <r>
      <rPr>
        <i/>
        <vertAlign val="superscript"/>
        <sz val="12"/>
        <color theme="1"/>
        <rFont val="Calibri"/>
        <family val="2"/>
        <charset val="238"/>
        <scheme val="minor"/>
      </rPr>
      <t>2+</t>
    </r>
    <r>
      <rPr>
        <i/>
        <sz val="12"/>
        <color theme="1"/>
        <rFont val="Calibri"/>
        <family val="2"/>
        <charset val="238"/>
        <scheme val="minor"/>
      </rPr>
      <t>)</t>
    </r>
  </si>
  <si>
    <t>kis pontosság: leolvasva</t>
  </si>
  <si>
    <t>nagy pontosság: függvénnyel</t>
  </si>
  <si>
    <t xml:space="preserve">λmax = </t>
  </si>
  <si>
    <t xml:space="preserve">ε (J) = </t>
  </si>
  <si>
    <t xml:space="preserve">ε (eV) = </t>
  </si>
  <si>
    <r>
      <rPr>
        <i/>
        <sz val="14"/>
        <color theme="1"/>
        <rFont val="Calibri"/>
        <family val="2"/>
        <charset val="238"/>
      </rPr>
      <t>λ</t>
    </r>
    <r>
      <rPr>
        <sz val="14"/>
        <color theme="1"/>
        <rFont val="Calibri"/>
        <family val="2"/>
      </rPr>
      <t xml:space="preserve"> (</t>
    </r>
    <r>
      <rPr>
        <sz val="14"/>
        <color theme="1"/>
        <rFont val="Calibri"/>
        <family val="2"/>
        <scheme val="minor"/>
      </rPr>
      <t>nm)</t>
    </r>
  </si>
  <si>
    <t>c (μmol/L)</t>
  </si>
  <si>
    <r>
      <rPr>
        <i/>
        <sz val="14"/>
        <rFont val="Calibri"/>
        <family val="2"/>
        <charset val="238"/>
        <scheme val="minor"/>
      </rPr>
      <t>ε</t>
    </r>
    <r>
      <rPr>
        <vertAlign val="subscript"/>
        <sz val="14"/>
        <rFont val="Calibri"/>
        <family val="2"/>
        <charset val="238"/>
        <scheme val="minor"/>
      </rPr>
      <t>gerj</t>
    </r>
    <r>
      <rPr>
        <sz val="14"/>
        <rFont val="Calibri"/>
        <family val="2"/>
        <charset val="238"/>
        <scheme val="minor"/>
      </rPr>
      <t xml:space="preserve"> = </t>
    </r>
  </si>
  <si>
    <r>
      <rPr>
        <i/>
        <sz val="14"/>
        <color theme="1"/>
        <rFont val="Calibri"/>
        <family val="2"/>
        <charset val="238"/>
        <scheme val="minor"/>
      </rPr>
      <t>λ</t>
    </r>
    <r>
      <rPr>
        <vertAlign val="subscript"/>
        <sz val="14"/>
        <color theme="1"/>
        <rFont val="Calibri"/>
        <family val="2"/>
        <charset val="238"/>
        <scheme val="minor"/>
      </rPr>
      <t xml:space="preserve">max </t>
    </r>
    <r>
      <rPr>
        <sz val="14"/>
        <color theme="1"/>
        <rFont val="Calibri"/>
        <family val="2"/>
        <charset val="238"/>
        <scheme val="minor"/>
      </rPr>
      <t xml:space="preserve">= </t>
    </r>
  </si>
  <si>
    <r>
      <rPr>
        <i/>
        <sz val="12"/>
        <color theme="1"/>
        <rFont val="Calibri"/>
        <family val="2"/>
        <charset val="238"/>
        <scheme val="minor"/>
      </rPr>
      <t>λ</t>
    </r>
    <r>
      <rPr>
        <vertAlign val="subscript"/>
        <sz val="12"/>
        <color theme="1"/>
        <rFont val="Calibri"/>
        <family val="2"/>
        <charset val="238"/>
        <scheme val="minor"/>
      </rPr>
      <t>max</t>
    </r>
  </si>
  <si>
    <r>
      <rPr>
        <i/>
        <sz val="12"/>
        <color theme="1"/>
        <rFont val="Calibri"/>
        <family val="2"/>
        <charset val="238"/>
        <scheme val="minor"/>
      </rPr>
      <t>c</t>
    </r>
    <r>
      <rPr>
        <vertAlign val="subscript"/>
        <sz val="12"/>
        <color theme="1"/>
        <rFont val="Calibri (Body)"/>
        <charset val="238"/>
      </rPr>
      <t xml:space="preserve">réz </t>
    </r>
    <r>
      <rPr>
        <sz val="12"/>
        <color theme="1"/>
        <rFont val="Calibri"/>
        <family val="2"/>
        <scheme val="minor"/>
      </rPr>
      <t>(μmol/L)</t>
    </r>
  </si>
  <si>
    <r>
      <t>c</t>
    </r>
    <r>
      <rPr>
        <vertAlign val="subscript"/>
        <sz val="12"/>
        <color theme="1"/>
        <rFont val="Calibri"/>
        <family val="2"/>
        <charset val="238"/>
        <scheme val="minor"/>
      </rPr>
      <t>réz</t>
    </r>
  </si>
  <si>
    <r>
      <rPr>
        <i/>
        <sz val="12"/>
        <color theme="1"/>
        <rFont val="Calibri"/>
        <family val="2"/>
        <charset val="238"/>
        <scheme val="minor"/>
      </rPr>
      <t>R</t>
    </r>
    <r>
      <rPr>
        <vertAlign val="superscript"/>
        <sz val="12"/>
        <color theme="1"/>
        <rFont val="Calibri (Body)"/>
        <charset val="238"/>
      </rPr>
      <t>2</t>
    </r>
    <r>
      <rPr>
        <sz val="12"/>
        <color theme="1"/>
        <rFont val="Calibri"/>
        <family val="2"/>
        <charset val="238"/>
        <scheme val="minor"/>
      </rPr>
      <t xml:space="preserve">  </t>
    </r>
  </si>
  <si>
    <r>
      <rPr>
        <i/>
        <sz val="14"/>
        <color theme="1"/>
        <rFont val="Calibri"/>
        <family val="2"/>
        <charset val="238"/>
        <scheme val="minor"/>
      </rPr>
      <t>ε</t>
    </r>
    <r>
      <rPr>
        <vertAlign val="subscript"/>
        <sz val="14"/>
        <color theme="1"/>
        <rFont val="Calibri"/>
        <family val="2"/>
        <charset val="238"/>
        <scheme val="minor"/>
      </rPr>
      <t>gerj</t>
    </r>
  </si>
  <si>
    <t>pohár száma</t>
  </si>
  <si>
    <r>
      <t>A</t>
    </r>
    <r>
      <rPr>
        <vertAlign val="subscript"/>
        <sz val="12"/>
        <color theme="1"/>
        <rFont val="Calibri"/>
        <family val="2"/>
        <scheme val="minor"/>
      </rPr>
      <t>λmax</t>
    </r>
  </si>
  <si>
    <r>
      <t xml:space="preserve">1.) Mérje meg a 40 </t>
    </r>
    <r>
      <rPr>
        <b/>
        <i/>
        <sz val="18"/>
        <color theme="1"/>
        <rFont val="Calibri"/>
        <family val="2"/>
        <charset val="238"/>
      </rPr>
      <t>µ</t>
    </r>
    <r>
      <rPr>
        <b/>
        <i/>
        <sz val="18"/>
        <color theme="1"/>
        <rFont val="Calibri"/>
        <family val="2"/>
        <scheme val="minor"/>
      </rPr>
      <t>mol/L koncentrációjú PAR-Cu komplex oldat abszorbanciáját a megadott hullámhosszakon és ábrázolja az abszorpciós spektrumot!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</si>
</sst>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40">
    <font>
      <sz val="12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vertAlign val="subscript"/>
      <sz val="12"/>
      <color theme="1"/>
      <name val="Calibri (Body)"/>
      <charset val="238"/>
    </font>
    <font>
      <vertAlign val="superscript"/>
      <sz val="12"/>
      <color theme="1"/>
      <name val="Calibri (Body)"/>
      <charset val="238"/>
    </font>
    <font>
      <b/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charset val="238"/>
    </font>
    <font>
      <i/>
      <vertAlign val="subscript"/>
      <sz val="12"/>
      <color theme="1"/>
      <name val="Calibri"/>
      <family val="2"/>
      <charset val="238"/>
      <scheme val="minor"/>
    </font>
    <font>
      <i/>
      <vertAlign val="superscript"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</font>
    <font>
      <i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vertAlign val="subscript"/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vertAlign val="subscript"/>
      <sz val="14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scheme val="minor"/>
    </font>
    <font>
      <b/>
      <i/>
      <sz val="18"/>
      <color theme="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7" fillId="0" borderId="0" xfId="0" applyNumberFormat="1" applyFont="1"/>
    <xf numFmtId="0" fontId="5" fillId="0" borderId="0" xfId="0" applyNumberFormat="1" applyFont="1" applyAlignment="1">
      <alignment horizontal="center"/>
    </xf>
    <xf numFmtId="0" fontId="10" fillId="0" borderId="1" xfId="0" applyNumberFormat="1" applyFont="1" applyBorder="1" applyAlignment="1">
      <alignment horizontal="right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Border="1" applyAlignment="1"/>
    <xf numFmtId="0" fontId="1" fillId="0" borderId="0" xfId="0" applyNumberFormat="1" applyFont="1" applyAlignment="1">
      <alignment horizontal="center"/>
    </xf>
    <xf numFmtId="0" fontId="10" fillId="0" borderId="7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right" vertical="top" wrapText="1"/>
    </xf>
    <xf numFmtId="0" fontId="7" fillId="0" borderId="0" xfId="0" applyNumberFormat="1" applyFont="1" applyAlignment="1">
      <alignment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wrapText="1"/>
    </xf>
    <xf numFmtId="0" fontId="1" fillId="0" borderId="0" xfId="0" applyNumberFormat="1" applyFont="1" applyFill="1" applyAlignment="1">
      <alignment horizontal="left"/>
    </xf>
    <xf numFmtId="0" fontId="7" fillId="0" borderId="0" xfId="0" applyNumberFormat="1" applyFont="1" applyAlignment="1">
      <alignment horizontal="center"/>
    </xf>
    <xf numFmtId="0" fontId="1" fillId="0" borderId="0" xfId="0" applyNumberFormat="1" applyFont="1" applyFill="1"/>
    <xf numFmtId="0" fontId="7" fillId="0" borderId="0" xfId="0" applyNumberFormat="1" applyFont="1" applyBorder="1"/>
    <xf numFmtId="0" fontId="7" fillId="0" borderId="0" xfId="0" applyNumberFormat="1" applyFont="1" applyFill="1"/>
    <xf numFmtId="0" fontId="12" fillId="0" borderId="0" xfId="0" applyNumberFormat="1" applyFont="1" applyFill="1"/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wrapText="1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/>
    <xf numFmtId="0" fontId="2" fillId="0" borderId="0" xfId="0" applyNumberFormat="1" applyFont="1" applyBorder="1" applyAlignment="1">
      <alignment wrapText="1"/>
    </xf>
    <xf numFmtId="0" fontId="3" fillId="0" borderId="0" xfId="0" applyNumberFormat="1" applyFont="1" applyFill="1" applyAlignment="1">
      <alignment horizontal="left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/>
    </xf>
    <xf numFmtId="0" fontId="2" fillId="5" borderId="1" xfId="0" applyFont="1" applyFill="1" applyBorder="1" applyAlignment="1">
      <alignment horizontal="right" wrapText="1"/>
    </xf>
    <xf numFmtId="0" fontId="2" fillId="5" borderId="1" xfId="0" applyFont="1" applyFill="1" applyBorder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Alignment="1"/>
    <xf numFmtId="0" fontId="2" fillId="0" borderId="0" xfId="0" applyNumberFormat="1" applyFont="1"/>
    <xf numFmtId="0" fontId="2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/>
    </xf>
    <xf numFmtId="0" fontId="16" fillId="0" borderId="0" xfId="0" applyNumberFormat="1" applyFont="1"/>
    <xf numFmtId="0" fontId="3" fillId="2" borderId="1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/>
    <xf numFmtId="0" fontId="1" fillId="0" borderId="0" xfId="0" applyNumberFormat="1" applyFont="1" applyFill="1" applyProtection="1"/>
    <xf numFmtId="0" fontId="7" fillId="0" borderId="0" xfId="0" applyNumberFormat="1" applyFont="1" applyProtection="1"/>
    <xf numFmtId="0" fontId="19" fillId="0" borderId="0" xfId="0" applyNumberFormat="1" applyFont="1" applyProtection="1"/>
    <xf numFmtId="0" fontId="20" fillId="0" borderId="0" xfId="0" applyNumberFormat="1" applyFont="1" applyProtection="1"/>
    <xf numFmtId="0" fontId="7" fillId="2" borderId="8" xfId="0" applyNumberFormat="1" applyFont="1" applyFill="1" applyBorder="1" applyAlignment="1">
      <alignment horizontal="left"/>
    </xf>
    <xf numFmtId="0" fontId="7" fillId="2" borderId="9" xfId="0" applyNumberFormat="1" applyFont="1" applyFill="1" applyBorder="1" applyAlignment="1">
      <alignment horizontal="left"/>
    </xf>
    <xf numFmtId="0" fontId="7" fillId="2" borderId="10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left"/>
    </xf>
    <xf numFmtId="0" fontId="7" fillId="2" borderId="11" xfId="0" applyNumberFormat="1" applyFont="1" applyFill="1" applyBorder="1" applyAlignment="1">
      <alignment horizontal="left"/>
    </xf>
    <xf numFmtId="0" fontId="7" fillId="2" borderId="12" xfId="0" applyNumberFormat="1" applyFont="1" applyFill="1" applyBorder="1" applyAlignment="1">
      <alignment horizontal="left"/>
    </xf>
    <xf numFmtId="0" fontId="7" fillId="2" borderId="7" xfId="0" applyNumberFormat="1" applyFont="1" applyFill="1" applyBorder="1" applyAlignment="1">
      <alignment horizontal="left"/>
    </xf>
    <xf numFmtId="0" fontId="7" fillId="2" borderId="6" xfId="0" applyNumberFormat="1" applyFont="1" applyFill="1" applyBorder="1" applyAlignment="1">
      <alignment horizontal="left"/>
    </xf>
    <xf numFmtId="0" fontId="7" fillId="2" borderId="8" xfId="0" applyNumberFormat="1" applyFont="1" applyFill="1" applyBorder="1"/>
    <xf numFmtId="0" fontId="7" fillId="2" borderId="9" xfId="0" applyNumberFormat="1" applyFont="1" applyFill="1" applyBorder="1"/>
    <xf numFmtId="0" fontId="7" fillId="2" borderId="10" xfId="0" applyNumberFormat="1" applyFont="1" applyFill="1" applyBorder="1"/>
    <xf numFmtId="0" fontId="7" fillId="2" borderId="2" xfId="0" applyNumberFormat="1" applyFont="1" applyFill="1" applyBorder="1"/>
    <xf numFmtId="0" fontId="7" fillId="2" borderId="0" xfId="0" applyNumberFormat="1" applyFont="1" applyFill="1" applyBorder="1"/>
    <xf numFmtId="0" fontId="7" fillId="2" borderId="11" xfId="0" applyNumberFormat="1" applyFont="1" applyFill="1" applyBorder="1"/>
    <xf numFmtId="0" fontId="7" fillId="2" borderId="12" xfId="0" applyNumberFormat="1" applyFont="1" applyFill="1" applyBorder="1"/>
    <xf numFmtId="0" fontId="7" fillId="2" borderId="7" xfId="0" applyNumberFormat="1" applyFont="1" applyFill="1" applyBorder="1"/>
    <xf numFmtId="0" fontId="7" fillId="2" borderId="6" xfId="0" applyNumberFormat="1" applyFont="1" applyFill="1" applyBorder="1"/>
    <xf numFmtId="165" fontId="7" fillId="6" borderId="1" xfId="0" applyNumberFormat="1" applyFont="1" applyFill="1" applyBorder="1" applyAlignment="1" applyProtection="1">
      <alignment horizontal="left" vertical="center"/>
    </xf>
    <xf numFmtId="0" fontId="17" fillId="2" borderId="1" xfId="0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/>
    <xf numFmtId="0" fontId="2" fillId="2" borderId="1" xfId="0" applyNumberFormat="1" applyFont="1" applyFill="1" applyBorder="1" applyAlignment="1" applyProtection="1">
      <protection locked="0"/>
    </xf>
    <xf numFmtId="0" fontId="2" fillId="5" borderId="1" xfId="0" applyNumberFormat="1" applyFont="1" applyFill="1" applyBorder="1" applyAlignment="1">
      <alignment wrapText="1"/>
    </xf>
    <xf numFmtId="0" fontId="2" fillId="5" borderId="1" xfId="0" applyNumberFormat="1" applyFont="1" applyFill="1" applyBorder="1" applyAlignment="1"/>
    <xf numFmtId="0" fontId="21" fillId="0" borderId="0" xfId="0" applyNumberFormat="1" applyFont="1"/>
    <xf numFmtId="0" fontId="20" fillId="0" borderId="0" xfId="0" applyNumberFormat="1" applyFont="1"/>
    <xf numFmtId="0" fontId="25" fillId="0" borderId="0" xfId="0" applyNumberFormat="1" applyFont="1"/>
    <xf numFmtId="0" fontId="25" fillId="0" borderId="0" xfId="0" quotePrefix="1" applyNumberFormat="1" applyFont="1"/>
    <xf numFmtId="0" fontId="26" fillId="0" borderId="0" xfId="0" applyNumberFormat="1" applyFont="1" applyProtection="1"/>
    <xf numFmtId="0" fontId="27" fillId="0" borderId="0" xfId="0" applyFont="1"/>
    <xf numFmtId="0" fontId="27" fillId="0" borderId="0" xfId="0" applyNumberFormat="1" applyFont="1"/>
    <xf numFmtId="0" fontId="25" fillId="0" borderId="0" xfId="0" applyFont="1"/>
    <xf numFmtId="0" fontId="30" fillId="3" borderId="1" xfId="0" applyNumberFormat="1" applyFont="1" applyFill="1" applyBorder="1" applyAlignment="1">
      <alignment horizontal="center"/>
    </xf>
    <xf numFmtId="0" fontId="31" fillId="3" borderId="1" xfId="0" applyNumberFormat="1" applyFont="1" applyFill="1" applyBorder="1" applyAlignment="1">
      <alignment horizontal="center"/>
    </xf>
    <xf numFmtId="0" fontId="30" fillId="3" borderId="1" xfId="0" applyNumberFormat="1" applyFont="1" applyFill="1" applyBorder="1" applyAlignment="1">
      <alignment horizontal="right" wrapText="1"/>
    </xf>
    <xf numFmtId="0" fontId="33" fillId="3" borderId="1" xfId="0" applyNumberFormat="1" applyFont="1" applyFill="1" applyBorder="1" applyAlignment="1">
      <alignment horizontal="right" vertical="center"/>
    </xf>
    <xf numFmtId="0" fontId="35" fillId="7" borderId="1" xfId="0" applyFont="1" applyFill="1" applyBorder="1" applyAlignment="1" applyProtection="1">
      <alignment wrapText="1"/>
      <protection locked="0"/>
    </xf>
    <xf numFmtId="0" fontId="30" fillId="4" borderId="1" xfId="0" applyNumberFormat="1" applyFont="1" applyFill="1" applyBorder="1" applyAlignment="1">
      <alignment wrapText="1"/>
    </xf>
    <xf numFmtId="11" fontId="33" fillId="7" borderId="13" xfId="0" applyNumberFormat="1" applyFont="1" applyFill="1" applyBorder="1" applyAlignment="1" applyProtection="1">
      <alignment vertical="center"/>
      <protection locked="0"/>
    </xf>
    <xf numFmtId="0" fontId="33" fillId="4" borderId="1" xfId="0" applyNumberFormat="1" applyFont="1" applyFill="1" applyBorder="1" applyAlignment="1">
      <alignment vertical="center"/>
    </xf>
    <xf numFmtId="2" fontId="33" fillId="7" borderId="13" xfId="0" applyNumberFormat="1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 vertical="top" wrapText="1"/>
    </xf>
    <xf numFmtId="0" fontId="3" fillId="8" borderId="1" xfId="0" applyNumberFormat="1" applyFont="1" applyFill="1" applyBorder="1" applyAlignment="1" applyProtection="1">
      <alignment vertical="center" wrapText="1"/>
      <protection locked="0"/>
    </xf>
    <xf numFmtId="2" fontId="4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8" borderId="1" xfId="0" applyNumberFormat="1" applyFont="1" applyFill="1" applyBorder="1" applyAlignment="1" applyProtection="1">
      <alignment vertical="center" wrapText="1"/>
      <protection locked="0"/>
    </xf>
    <xf numFmtId="164" fontId="3" fillId="8" borderId="1" xfId="0" applyNumberFormat="1" applyFont="1" applyFill="1" applyBorder="1" applyAlignment="1" applyProtection="1">
      <alignment vertical="top" wrapText="1"/>
      <protection locked="0"/>
    </xf>
    <xf numFmtId="0" fontId="7" fillId="8" borderId="1" xfId="0" applyNumberFormat="1" applyFont="1" applyFill="1" applyBorder="1" applyProtection="1">
      <protection locked="0"/>
    </xf>
    <xf numFmtId="164" fontId="7" fillId="8" borderId="1" xfId="0" applyNumberFormat="1" applyFont="1" applyFill="1" applyBorder="1" applyProtection="1">
      <protection locked="0"/>
    </xf>
    <xf numFmtId="0" fontId="30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0" fontId="11" fillId="0" borderId="8" xfId="0" applyNumberFormat="1" applyFont="1" applyBorder="1" applyAlignment="1">
      <alignment horizontal="left" wrapText="1"/>
    </xf>
    <xf numFmtId="0" fontId="11" fillId="0" borderId="9" xfId="0" applyNumberFormat="1" applyFont="1" applyBorder="1" applyAlignment="1">
      <alignment horizontal="left" wrapText="1"/>
    </xf>
    <xf numFmtId="0" fontId="11" fillId="0" borderId="10" xfId="0" applyNumberFormat="1" applyFont="1" applyBorder="1" applyAlignment="1">
      <alignment horizontal="left" wrapText="1"/>
    </xf>
    <xf numFmtId="0" fontId="6" fillId="0" borderId="8" xfId="0" applyNumberFormat="1" applyFont="1" applyBorder="1" applyAlignment="1">
      <alignment horizontal="left" wrapText="1"/>
    </xf>
    <xf numFmtId="0" fontId="6" fillId="0" borderId="9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6" fillId="0" borderId="7" xfId="0" applyNumberFormat="1" applyFont="1" applyBorder="1" applyAlignment="1">
      <alignment horizontal="left" wrapText="1"/>
    </xf>
    <xf numFmtId="0" fontId="6" fillId="0" borderId="6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wrapText="1"/>
    </xf>
    <xf numFmtId="0" fontId="2" fillId="0" borderId="6" xfId="0" applyNumberFormat="1" applyFont="1" applyBorder="1" applyAlignment="1">
      <alignment wrapText="1"/>
    </xf>
    <xf numFmtId="14" fontId="1" fillId="2" borderId="3" xfId="0" applyNumberFormat="1" applyFont="1" applyFill="1" applyBorder="1" applyAlignment="1" applyProtection="1">
      <alignment horizontal="left"/>
      <protection locked="0"/>
    </xf>
    <xf numFmtId="0" fontId="1" fillId="2" borderId="4" xfId="0" applyNumberFormat="1" applyFont="1" applyFill="1" applyBorder="1" applyAlignment="1" applyProtection="1">
      <alignment horizontal="left"/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>
      <alignment horizontal="right"/>
    </xf>
    <xf numFmtId="0" fontId="13" fillId="0" borderId="7" xfId="0" applyNumberFormat="1" applyFont="1" applyBorder="1" applyAlignment="1">
      <alignment horizontal="left"/>
    </xf>
    <xf numFmtId="0" fontId="1" fillId="2" borderId="3" xfId="0" applyNumberFormat="1" applyFont="1" applyFill="1" applyBorder="1" applyAlignment="1" applyProtection="1">
      <alignment horizontal="left"/>
      <protection locked="0"/>
    </xf>
    <xf numFmtId="0" fontId="1" fillId="2" borderId="5" xfId="0" applyNumberFormat="1" applyFont="1" applyFill="1" applyBorder="1" applyAlignment="1" applyProtection="1">
      <alignment horizontal="left"/>
      <protection locked="0"/>
    </xf>
    <xf numFmtId="0" fontId="10" fillId="0" borderId="4" xfId="0" applyNumberFormat="1" applyFont="1" applyBorder="1" applyAlignment="1">
      <alignment horizontal="right"/>
    </xf>
    <xf numFmtId="0" fontId="10" fillId="0" borderId="5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7" fillId="4" borderId="1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6" fillId="0" borderId="1" xfId="0" applyNumberFormat="1" applyFont="1" applyBorder="1" applyAlignment="1">
      <alignment horizontal="left" wrapText="1"/>
    </xf>
    <xf numFmtId="0" fontId="3" fillId="2" borderId="8" xfId="0" applyNumberFormat="1" applyFont="1" applyFill="1" applyBorder="1" applyAlignment="1" applyProtection="1">
      <alignment horizontal="left" vertical="center" wrapText="1"/>
      <protection locked="0"/>
    </xf>
    <xf numFmtId="0" fontId="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2" borderId="7" xfId="0" applyNumberFormat="1" applyFont="1" applyFill="1" applyBorder="1" applyAlignment="1" applyProtection="1">
      <alignment horizontal="left" vertical="center" wrapText="1"/>
      <protection locked="0"/>
    </xf>
    <xf numFmtId="0" fontId="3" fillId="2" borderId="6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" xfId="0" applyNumberFormat="1" applyFont="1" applyFill="1" applyBorder="1" applyAlignment="1">
      <alignment horizontal="right"/>
    </xf>
    <xf numFmtId="0" fontId="8" fillId="9" borderId="1" xfId="0" applyFont="1" applyFill="1" applyBorder="1" applyAlignment="1">
      <alignment vertical="center"/>
    </xf>
    <xf numFmtId="0" fontId="7" fillId="3" borderId="1" xfId="0" applyNumberFormat="1" applyFont="1" applyFill="1" applyBorder="1" applyAlignment="1">
      <alignment wrapText="1"/>
    </xf>
    <xf numFmtId="0" fontId="7" fillId="9" borderId="1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33"/>
  <sheetViews>
    <sheetView tabSelected="1" zoomScaleNormal="100" workbookViewId="0">
      <selection activeCell="D3" sqref="D3:F3"/>
    </sheetView>
  </sheetViews>
  <sheetFormatPr baseColWidth="10" defaultColWidth="0" defaultRowHeight="15.75" zeroHeight="1"/>
  <cols>
    <col min="1" max="1" width="4.625" style="1" customWidth="1"/>
    <col min="2" max="5" width="11.875" style="1" customWidth="1"/>
    <col min="6" max="10" width="11.875" style="76" customWidth="1"/>
    <col min="11" max="11" width="10.875" style="76" customWidth="1"/>
    <col min="12" max="12" width="4.125" style="76" customWidth="1"/>
    <col min="13" max="15" width="12.875" style="1" hidden="1"/>
    <col min="16" max="16383" width="10.875" style="1" hidden="1"/>
    <col min="16384" max="16384" width="2" style="1" hidden="1" customWidth="1"/>
  </cols>
  <sheetData>
    <row r="1" spans="2:11" s="1" customFormat="1" ht="33.75">
      <c r="B1" s="101" t="s">
        <v>10</v>
      </c>
      <c r="C1" s="101"/>
      <c r="D1" s="101"/>
      <c r="E1" s="101"/>
      <c r="F1" s="101"/>
      <c r="G1" s="101"/>
      <c r="H1" s="101"/>
      <c r="I1" s="101"/>
      <c r="J1" s="101"/>
      <c r="K1" s="101"/>
    </row>
    <row r="2" spans="2:11" s="1" customFormat="1" ht="18.95" customHeight="1">
      <c r="B2" s="117" t="s">
        <v>9</v>
      </c>
      <c r="C2" s="117"/>
      <c r="D2" s="117"/>
      <c r="E2" s="2"/>
      <c r="F2" s="2"/>
      <c r="G2" s="2"/>
      <c r="H2" s="2"/>
      <c r="I2" s="2"/>
      <c r="J2" s="2"/>
      <c r="K2" s="2"/>
    </row>
    <row r="3" spans="2:11" s="1" customFormat="1" ht="26.25">
      <c r="B3" s="115" t="s">
        <v>5</v>
      </c>
      <c r="C3" s="115"/>
      <c r="D3" s="118"/>
      <c r="E3" s="114"/>
      <c r="F3" s="119"/>
      <c r="G3" s="3" t="s">
        <v>8</v>
      </c>
      <c r="H3" s="4"/>
      <c r="I3" s="120" t="s">
        <v>6</v>
      </c>
      <c r="J3" s="121"/>
      <c r="K3" s="5"/>
    </row>
    <row r="4" spans="2:11" s="1" customFormat="1" ht="33.75">
      <c r="B4" s="116" t="s">
        <v>7</v>
      </c>
      <c r="C4" s="116"/>
      <c r="D4" s="113"/>
      <c r="E4" s="114"/>
      <c r="F4" s="114"/>
      <c r="G4" s="6"/>
      <c r="H4" s="7"/>
      <c r="I4" s="7"/>
      <c r="J4" s="7"/>
      <c r="K4" s="2"/>
    </row>
    <row r="5" spans="2:11" s="1" customFormat="1" ht="17.100000000000001" customHeight="1">
      <c r="B5" s="8"/>
      <c r="C5" s="8"/>
      <c r="D5" s="9"/>
      <c r="E5" s="9"/>
      <c r="F5" s="9"/>
      <c r="G5" s="7"/>
      <c r="H5" s="7"/>
      <c r="I5" s="7"/>
      <c r="J5" s="7"/>
      <c r="K5" s="2"/>
    </row>
    <row r="6" spans="2:11" s="1" customFormat="1" ht="42.95" customHeight="1">
      <c r="B6" s="102" t="s">
        <v>11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11" s="1" customFormat="1" ht="21" customHeight="1">
      <c r="B7" s="102" t="s">
        <v>0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11" s="1" customFormat="1" ht="39" customHeight="1">
      <c r="B8" s="10" t="s">
        <v>1</v>
      </c>
      <c r="C8" s="122" t="s">
        <v>13</v>
      </c>
      <c r="D8" s="122"/>
      <c r="E8" s="122"/>
      <c r="F8" s="122"/>
      <c r="G8" s="122"/>
      <c r="H8" s="122"/>
      <c r="I8" s="122"/>
      <c r="J8" s="122"/>
      <c r="K8" s="123"/>
    </row>
    <row r="9" spans="2:11" s="11" customFormat="1" ht="36" customHeight="1">
      <c r="B9" s="10" t="s">
        <v>2</v>
      </c>
      <c r="C9" s="124" t="s">
        <v>12</v>
      </c>
      <c r="D9" s="124"/>
      <c r="E9" s="124"/>
      <c r="F9" s="124"/>
      <c r="G9" s="124"/>
      <c r="H9" s="124"/>
      <c r="I9" s="124"/>
      <c r="J9" s="124"/>
      <c r="K9" s="125"/>
    </row>
    <row r="10" spans="2:11" s="11" customFormat="1" ht="18.95" customHeight="1">
      <c r="B10" s="12" t="s">
        <v>3</v>
      </c>
      <c r="C10" s="111" t="s">
        <v>14</v>
      </c>
      <c r="D10" s="111"/>
      <c r="E10" s="111"/>
      <c r="F10" s="111"/>
      <c r="G10" s="111"/>
      <c r="H10" s="111"/>
      <c r="I10" s="111"/>
      <c r="J10" s="111"/>
      <c r="K10" s="112"/>
    </row>
    <row r="11" spans="2:11" s="11" customFormat="1" ht="6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</row>
    <row r="12" spans="2:11" s="15" customFormat="1" ht="24" customHeight="1">
      <c r="B12" s="127" t="s">
        <v>88</v>
      </c>
      <c r="C12" s="127"/>
      <c r="D12" s="127"/>
      <c r="E12" s="127"/>
      <c r="F12" s="127"/>
      <c r="G12" s="127"/>
      <c r="H12" s="127"/>
      <c r="I12" s="127"/>
      <c r="J12" s="127"/>
      <c r="K12" s="127"/>
    </row>
    <row r="13" spans="2:11" s="15" customFormat="1" ht="24" customHeight="1">
      <c r="B13" s="127"/>
      <c r="C13" s="127"/>
      <c r="D13" s="127"/>
      <c r="E13" s="127"/>
      <c r="F13" s="127"/>
      <c r="G13" s="127"/>
      <c r="H13" s="127"/>
      <c r="I13" s="127"/>
      <c r="J13" s="127"/>
      <c r="K13" s="127"/>
    </row>
    <row r="14" spans="2:11" s="15" customFormat="1" ht="23.25"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2:11" s="34" customFormat="1" ht="18.75">
      <c r="B15" s="82" t="s">
        <v>77</v>
      </c>
      <c r="C15" s="70">
        <v>450</v>
      </c>
      <c r="D15" s="70">
        <v>470</v>
      </c>
      <c r="E15" s="70">
        <v>490</v>
      </c>
      <c r="F15" s="70">
        <v>510</v>
      </c>
      <c r="G15" s="70">
        <v>520</v>
      </c>
      <c r="H15" s="70">
        <v>530</v>
      </c>
      <c r="I15" s="70">
        <v>550</v>
      </c>
      <c r="J15" s="70">
        <v>570</v>
      </c>
      <c r="K15" s="33"/>
    </row>
    <row r="16" spans="2:11" s="23" customFormat="1" ht="18.75">
      <c r="B16" s="83" t="s">
        <v>15</v>
      </c>
      <c r="C16" s="71"/>
      <c r="D16" s="71"/>
      <c r="E16" s="71"/>
      <c r="F16" s="71"/>
      <c r="G16" s="71"/>
      <c r="H16" s="71"/>
      <c r="I16" s="71"/>
      <c r="J16" s="71"/>
      <c r="K16" s="35"/>
    </row>
    <row r="17" spans="2:11" s="23" customFormat="1" ht="18.7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s="23" customFormat="1" ht="18.75">
      <c r="B18" s="28" t="s">
        <v>34</v>
      </c>
      <c r="C18" s="35"/>
      <c r="D18" s="35"/>
      <c r="E18" s="35"/>
      <c r="F18" s="35"/>
      <c r="G18" s="35"/>
      <c r="H18" s="35"/>
      <c r="I18" s="35"/>
      <c r="J18" s="35"/>
      <c r="K18" s="35"/>
    </row>
    <row r="19" spans="2:11" s="15" customFormat="1"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2:11" s="15" customFormat="1">
      <c r="B20" s="49"/>
      <c r="C20" s="50"/>
      <c r="D20" s="50"/>
      <c r="E20" s="50"/>
      <c r="F20" s="50"/>
      <c r="G20" s="50"/>
      <c r="H20" s="50"/>
      <c r="I20" s="51"/>
      <c r="J20" s="30"/>
      <c r="K20" s="30"/>
    </row>
    <row r="21" spans="2:11" s="15" customFormat="1">
      <c r="B21" s="52"/>
      <c r="C21" s="53"/>
      <c r="D21" s="53"/>
      <c r="E21" s="53"/>
      <c r="F21" s="53"/>
      <c r="G21" s="53"/>
      <c r="H21" s="53"/>
      <c r="I21" s="54"/>
      <c r="J21" s="30"/>
      <c r="K21" s="30"/>
    </row>
    <row r="22" spans="2:11" s="15" customFormat="1">
      <c r="B22" s="52"/>
      <c r="C22" s="53"/>
      <c r="D22" s="53"/>
      <c r="E22" s="53"/>
      <c r="F22" s="53"/>
      <c r="G22" s="53"/>
      <c r="H22" s="53"/>
      <c r="I22" s="54"/>
      <c r="J22" s="30"/>
      <c r="K22" s="30"/>
    </row>
    <row r="23" spans="2:11" s="15" customFormat="1">
      <c r="B23" s="52"/>
      <c r="C23" s="53"/>
      <c r="D23" s="53"/>
      <c r="E23" s="53"/>
      <c r="F23" s="53"/>
      <c r="G23" s="53"/>
      <c r="H23" s="53"/>
      <c r="I23" s="54"/>
      <c r="J23" s="30"/>
      <c r="K23" s="30"/>
    </row>
    <row r="24" spans="2:11" s="15" customFormat="1">
      <c r="B24" s="52"/>
      <c r="C24" s="53"/>
      <c r="D24" s="53"/>
      <c r="E24" s="53"/>
      <c r="F24" s="53"/>
      <c r="G24" s="53"/>
      <c r="H24" s="53"/>
      <c r="I24" s="54"/>
      <c r="J24" s="30"/>
      <c r="K24" s="30"/>
    </row>
    <row r="25" spans="2:11" s="15" customFormat="1">
      <c r="B25" s="52"/>
      <c r="C25" s="53"/>
      <c r="D25" s="53"/>
      <c r="E25" s="53"/>
      <c r="F25" s="53"/>
      <c r="G25" s="53"/>
      <c r="H25" s="53"/>
      <c r="I25" s="54"/>
      <c r="J25" s="30"/>
      <c r="K25" s="30"/>
    </row>
    <row r="26" spans="2:11" s="15" customFormat="1">
      <c r="B26" s="52"/>
      <c r="C26" s="53"/>
      <c r="D26" s="53"/>
      <c r="E26" s="53"/>
      <c r="F26" s="53"/>
      <c r="G26" s="53"/>
      <c r="H26" s="53"/>
      <c r="I26" s="54"/>
      <c r="J26" s="30"/>
      <c r="K26" s="30"/>
    </row>
    <row r="27" spans="2:11" s="15" customFormat="1">
      <c r="B27" s="52"/>
      <c r="C27" s="53"/>
      <c r="D27" s="53"/>
      <c r="E27" s="53"/>
      <c r="F27" s="53"/>
      <c r="G27" s="53"/>
      <c r="H27" s="53"/>
      <c r="I27" s="54"/>
      <c r="J27" s="30"/>
      <c r="K27" s="30"/>
    </row>
    <row r="28" spans="2:11" s="15" customFormat="1">
      <c r="B28" s="52"/>
      <c r="C28" s="53"/>
      <c r="D28" s="53"/>
      <c r="E28" s="53"/>
      <c r="F28" s="53"/>
      <c r="G28" s="53"/>
      <c r="H28" s="53"/>
      <c r="I28" s="54"/>
      <c r="J28" s="30"/>
      <c r="K28" s="30"/>
    </row>
    <row r="29" spans="2:11" s="15" customFormat="1">
      <c r="B29" s="52"/>
      <c r="C29" s="53"/>
      <c r="D29" s="53"/>
      <c r="E29" s="53"/>
      <c r="F29" s="53"/>
      <c r="G29" s="53"/>
      <c r="H29" s="53"/>
      <c r="I29" s="54"/>
      <c r="J29" s="30"/>
      <c r="K29" s="30"/>
    </row>
    <row r="30" spans="2:11" s="15" customFormat="1">
      <c r="B30" s="52"/>
      <c r="C30" s="53"/>
      <c r="D30" s="53"/>
      <c r="E30" s="53"/>
      <c r="F30" s="53"/>
      <c r="G30" s="53"/>
      <c r="H30" s="53"/>
      <c r="I30" s="54"/>
      <c r="J30" s="30"/>
      <c r="K30" s="30"/>
    </row>
    <row r="31" spans="2:11" s="15" customFormat="1">
      <c r="B31" s="52"/>
      <c r="C31" s="53"/>
      <c r="D31" s="53"/>
      <c r="E31" s="53"/>
      <c r="F31" s="53"/>
      <c r="G31" s="53"/>
      <c r="H31" s="53"/>
      <c r="I31" s="54"/>
      <c r="J31" s="30"/>
      <c r="K31" s="30"/>
    </row>
    <row r="32" spans="2:11" s="15" customFormat="1">
      <c r="B32" s="52"/>
      <c r="C32" s="53"/>
      <c r="D32" s="53"/>
      <c r="E32" s="53"/>
      <c r="F32" s="53"/>
      <c r="G32" s="53"/>
      <c r="H32" s="53"/>
      <c r="I32" s="54"/>
      <c r="J32" s="30"/>
      <c r="K32" s="30"/>
    </row>
    <row r="33" spans="1:12" s="15" customFormat="1">
      <c r="B33" s="52"/>
      <c r="C33" s="53"/>
      <c r="D33" s="53"/>
      <c r="E33" s="53"/>
      <c r="F33" s="53"/>
      <c r="G33" s="53"/>
      <c r="H33" s="53"/>
      <c r="I33" s="54"/>
      <c r="J33" s="30"/>
      <c r="K33" s="30"/>
    </row>
    <row r="34" spans="1:12" s="15" customFormat="1">
      <c r="B34" s="52"/>
      <c r="C34" s="53"/>
      <c r="D34" s="53"/>
      <c r="E34" s="53"/>
      <c r="F34" s="53"/>
      <c r="G34" s="53"/>
      <c r="H34" s="53"/>
      <c r="I34" s="54"/>
      <c r="J34" s="30"/>
      <c r="K34" s="30"/>
    </row>
    <row r="35" spans="1:12" s="15" customFormat="1">
      <c r="B35" s="52"/>
      <c r="C35" s="53"/>
      <c r="D35" s="53"/>
      <c r="E35" s="53"/>
      <c r="F35" s="53"/>
      <c r="G35" s="53"/>
      <c r="H35" s="53"/>
      <c r="I35" s="54"/>
      <c r="J35" s="30"/>
      <c r="K35" s="30"/>
    </row>
    <row r="36" spans="1:12" s="15" customFormat="1">
      <c r="B36" s="52"/>
      <c r="C36" s="53"/>
      <c r="D36" s="53"/>
      <c r="E36" s="53"/>
      <c r="F36" s="53"/>
      <c r="G36" s="53"/>
      <c r="H36" s="53"/>
      <c r="I36" s="54"/>
      <c r="J36" s="30"/>
      <c r="K36" s="30"/>
    </row>
    <row r="37" spans="1:12" s="15" customFormat="1">
      <c r="B37" s="55"/>
      <c r="C37" s="56"/>
      <c r="D37" s="56"/>
      <c r="E37" s="56"/>
      <c r="F37" s="56"/>
      <c r="G37" s="56"/>
      <c r="H37" s="56"/>
      <c r="I37" s="57"/>
      <c r="J37" s="30"/>
      <c r="K37" s="30"/>
    </row>
    <row r="38" spans="1:12" s="15" customFormat="1"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2" s="23" customFormat="1" ht="18.75">
      <c r="B39" s="28" t="s">
        <v>35</v>
      </c>
      <c r="C39" s="35"/>
      <c r="D39" s="35"/>
      <c r="E39" s="35"/>
      <c r="F39" s="35"/>
      <c r="G39" s="35"/>
      <c r="H39" s="35"/>
      <c r="I39" s="35"/>
      <c r="J39" s="35"/>
      <c r="K39" s="35"/>
    </row>
    <row r="40" spans="1:12" s="23" customFormat="1" ht="18.75">
      <c r="K40" s="35"/>
    </row>
    <row r="41" spans="1:12" s="23" customFormat="1" ht="20.25">
      <c r="A41" s="36"/>
      <c r="B41" s="31" t="s">
        <v>20</v>
      </c>
      <c r="C41" s="72">
        <v>6.6299999999999999E-34</v>
      </c>
      <c r="D41" s="40" t="s">
        <v>16</v>
      </c>
      <c r="F41" s="84" t="s">
        <v>80</v>
      </c>
      <c r="G41" s="86"/>
      <c r="H41" s="87" t="s">
        <v>22</v>
      </c>
      <c r="K41" s="24"/>
      <c r="L41" s="36"/>
    </row>
    <row r="42" spans="1:12" s="23" customFormat="1" ht="20.25">
      <c r="A42" s="36"/>
      <c r="B42" s="32" t="s">
        <v>19</v>
      </c>
      <c r="C42" s="73">
        <v>300000000</v>
      </c>
      <c r="D42" s="41" t="s">
        <v>17</v>
      </c>
      <c r="E42" s="25"/>
      <c r="F42" s="85" t="s">
        <v>79</v>
      </c>
      <c r="G42" s="88"/>
      <c r="H42" s="89" t="s">
        <v>18</v>
      </c>
      <c r="I42" s="25"/>
      <c r="J42" s="25"/>
      <c r="K42" s="24"/>
      <c r="L42" s="36"/>
    </row>
    <row r="43" spans="1:12" s="23" customFormat="1" ht="20.25">
      <c r="A43" s="36"/>
      <c r="B43" s="32" t="s">
        <v>21</v>
      </c>
      <c r="C43" s="73">
        <v>1.5999999999999999E-19</v>
      </c>
      <c r="D43" s="41" t="s">
        <v>18</v>
      </c>
      <c r="E43" s="25"/>
      <c r="F43" s="85" t="s">
        <v>79</v>
      </c>
      <c r="G43" s="90"/>
      <c r="H43" s="89" t="s">
        <v>23</v>
      </c>
      <c r="I43" s="25"/>
      <c r="J43" s="25"/>
      <c r="K43" s="24"/>
      <c r="L43" s="36"/>
    </row>
    <row r="44" spans="1:12" s="23" customFormat="1" ht="18.75">
      <c r="A44" s="36"/>
      <c r="B44" s="37"/>
      <c r="C44" s="25"/>
      <c r="D44" s="25"/>
      <c r="E44" s="25"/>
      <c r="F44" s="25"/>
      <c r="G44" s="25"/>
      <c r="H44" s="25"/>
      <c r="I44" s="25"/>
      <c r="J44" s="25"/>
      <c r="K44" s="24"/>
      <c r="L44" s="36"/>
    </row>
    <row r="45" spans="1:12" s="23" customFormat="1" ht="18.75">
      <c r="A45" s="36"/>
      <c r="B45" s="37"/>
      <c r="C45" s="25"/>
      <c r="D45" s="25"/>
      <c r="E45" s="25"/>
      <c r="F45" s="25"/>
      <c r="G45" s="25"/>
      <c r="H45" s="25"/>
      <c r="I45" s="25"/>
      <c r="J45" s="25"/>
      <c r="K45" s="24"/>
      <c r="L45" s="36"/>
    </row>
    <row r="46" spans="1:12" s="23" customFormat="1" ht="24" customHeight="1">
      <c r="A46" s="36"/>
      <c r="B46" s="127" t="s">
        <v>36</v>
      </c>
      <c r="C46" s="127"/>
      <c r="D46" s="127"/>
      <c r="E46" s="127"/>
      <c r="F46" s="127"/>
      <c r="G46" s="127"/>
      <c r="H46" s="127"/>
      <c r="I46" s="127"/>
      <c r="J46" s="127"/>
      <c r="K46" s="127"/>
      <c r="L46" s="36"/>
    </row>
    <row r="47" spans="1:12" s="27" customFormat="1" ht="24" customHeight="1">
      <c r="A47" s="36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36"/>
    </row>
    <row r="48" spans="1:12" s="23" customFormat="1" ht="18.75">
      <c r="A48" s="36"/>
      <c r="B48" s="139" t="s">
        <v>86</v>
      </c>
      <c r="C48" s="137">
        <v>0</v>
      </c>
      <c r="D48" s="137">
        <v>1</v>
      </c>
      <c r="E48" s="137">
        <v>2</v>
      </c>
      <c r="F48" s="137">
        <v>3</v>
      </c>
      <c r="G48" s="137">
        <v>4</v>
      </c>
      <c r="H48" s="137">
        <v>5</v>
      </c>
      <c r="I48" s="137">
        <v>6</v>
      </c>
      <c r="J48" s="137">
        <v>7</v>
      </c>
      <c r="K48" s="24"/>
      <c r="L48" s="36"/>
    </row>
    <row r="49" spans="1:13" s="23" customFormat="1" ht="18.75">
      <c r="A49" s="36"/>
      <c r="B49" s="138" t="s">
        <v>78</v>
      </c>
      <c r="C49" s="70">
        <v>0</v>
      </c>
      <c r="D49" s="70">
        <v>10</v>
      </c>
      <c r="E49" s="70">
        <v>20</v>
      </c>
      <c r="F49" s="70">
        <v>30</v>
      </c>
      <c r="G49" s="70">
        <v>40</v>
      </c>
      <c r="H49" s="70">
        <v>50</v>
      </c>
      <c r="I49" s="70">
        <v>60</v>
      </c>
      <c r="J49" s="70">
        <v>70</v>
      </c>
      <c r="K49" s="24"/>
      <c r="L49" s="36"/>
    </row>
    <row r="50" spans="1:13" s="39" customFormat="1" ht="21">
      <c r="A50" s="38"/>
      <c r="B50" s="138" t="s">
        <v>87</v>
      </c>
      <c r="C50" s="68"/>
      <c r="D50" s="69"/>
      <c r="E50" s="69"/>
      <c r="F50" s="69"/>
      <c r="G50" s="69"/>
      <c r="H50" s="69"/>
      <c r="I50" s="69"/>
      <c r="J50" s="69"/>
      <c r="K50" s="24"/>
      <c r="L50" s="38"/>
    </row>
    <row r="51" spans="1:13">
      <c r="A51" s="26"/>
      <c r="F51" s="1"/>
      <c r="G51" s="1"/>
      <c r="H51" s="1"/>
      <c r="I51" s="1"/>
      <c r="J51" s="1"/>
      <c r="K51" s="29"/>
      <c r="L51" s="26"/>
      <c r="M51" s="17"/>
    </row>
    <row r="52" spans="1:13" ht="18.75">
      <c r="A52" s="26"/>
      <c r="B52" s="28" t="s">
        <v>24</v>
      </c>
      <c r="F52" s="1"/>
      <c r="G52" s="1"/>
      <c r="H52" s="1"/>
      <c r="I52" s="1"/>
      <c r="J52" s="1"/>
      <c r="K52" s="29"/>
      <c r="L52" s="26"/>
      <c r="M52" s="17"/>
    </row>
    <row r="53" spans="1:13">
      <c r="A53" s="26"/>
      <c r="F53" s="1"/>
      <c r="G53" s="1"/>
      <c r="H53" s="1"/>
      <c r="I53" s="1"/>
      <c r="J53" s="1"/>
      <c r="K53" s="29"/>
      <c r="L53" s="26"/>
      <c r="M53" s="17"/>
    </row>
    <row r="54" spans="1:13">
      <c r="A54" s="26"/>
      <c r="B54" s="58"/>
      <c r="C54" s="59"/>
      <c r="D54" s="59"/>
      <c r="E54" s="59"/>
      <c r="F54" s="59"/>
      <c r="G54" s="59"/>
      <c r="H54" s="59"/>
      <c r="I54" s="60"/>
      <c r="J54" s="1"/>
      <c r="K54" s="29"/>
      <c r="L54" s="26"/>
      <c r="M54" s="17"/>
    </row>
    <row r="55" spans="1:13">
      <c r="A55" s="26"/>
      <c r="B55" s="61"/>
      <c r="C55" s="62"/>
      <c r="D55" s="62"/>
      <c r="E55" s="62"/>
      <c r="F55" s="62"/>
      <c r="G55" s="62"/>
      <c r="H55" s="62"/>
      <c r="I55" s="63"/>
      <c r="J55" s="1"/>
      <c r="K55" s="29"/>
      <c r="L55" s="26"/>
      <c r="M55" s="17"/>
    </row>
    <row r="56" spans="1:13">
      <c r="A56" s="26"/>
      <c r="B56" s="61"/>
      <c r="C56" s="62"/>
      <c r="D56" s="62"/>
      <c r="E56" s="62"/>
      <c r="F56" s="62"/>
      <c r="G56" s="62"/>
      <c r="H56" s="62"/>
      <c r="I56" s="63"/>
      <c r="J56" s="1"/>
      <c r="K56" s="29"/>
      <c r="L56" s="26"/>
      <c r="M56" s="17"/>
    </row>
    <row r="57" spans="1:13">
      <c r="A57" s="26"/>
      <c r="B57" s="61"/>
      <c r="C57" s="62"/>
      <c r="D57" s="62"/>
      <c r="E57" s="62"/>
      <c r="F57" s="62"/>
      <c r="G57" s="62"/>
      <c r="H57" s="62"/>
      <c r="I57" s="63"/>
      <c r="J57" s="1"/>
      <c r="K57" s="29"/>
      <c r="L57" s="26"/>
      <c r="M57" s="17"/>
    </row>
    <row r="58" spans="1:13">
      <c r="A58" s="26"/>
      <c r="B58" s="61"/>
      <c r="C58" s="62"/>
      <c r="D58" s="62"/>
      <c r="E58" s="62"/>
      <c r="F58" s="62"/>
      <c r="G58" s="62"/>
      <c r="H58" s="62"/>
      <c r="I58" s="63"/>
      <c r="J58" s="1"/>
      <c r="K58" s="29"/>
      <c r="L58" s="26"/>
      <c r="M58" s="17"/>
    </row>
    <row r="59" spans="1:13">
      <c r="A59" s="26"/>
      <c r="B59" s="61"/>
      <c r="C59" s="62"/>
      <c r="D59" s="62"/>
      <c r="E59" s="62"/>
      <c r="F59" s="62"/>
      <c r="G59" s="62"/>
      <c r="H59" s="62"/>
      <c r="I59" s="63"/>
      <c r="J59" s="1"/>
      <c r="K59" s="29"/>
      <c r="L59" s="26"/>
      <c r="M59" s="17"/>
    </row>
    <row r="60" spans="1:13">
      <c r="A60" s="26"/>
      <c r="B60" s="61"/>
      <c r="C60" s="62"/>
      <c r="D60" s="62"/>
      <c r="E60" s="62"/>
      <c r="F60" s="62"/>
      <c r="G60" s="62"/>
      <c r="H60" s="62"/>
      <c r="I60" s="63"/>
      <c r="J60" s="1"/>
      <c r="K60" s="29"/>
      <c r="L60" s="26"/>
      <c r="M60" s="17"/>
    </row>
    <row r="61" spans="1:13">
      <c r="A61" s="26"/>
      <c r="B61" s="61"/>
      <c r="C61" s="62"/>
      <c r="D61" s="62"/>
      <c r="E61" s="62"/>
      <c r="F61" s="62"/>
      <c r="G61" s="62"/>
      <c r="H61" s="62"/>
      <c r="I61" s="63"/>
      <c r="J61" s="1"/>
      <c r="K61" s="29"/>
      <c r="L61" s="26"/>
      <c r="M61" s="17"/>
    </row>
    <row r="62" spans="1:13">
      <c r="A62" s="26"/>
      <c r="B62" s="61"/>
      <c r="C62" s="62"/>
      <c r="D62" s="62"/>
      <c r="E62" s="62"/>
      <c r="F62" s="62"/>
      <c r="G62" s="62"/>
      <c r="H62" s="62"/>
      <c r="I62" s="63"/>
      <c r="J62" s="1"/>
      <c r="K62" s="29"/>
      <c r="L62" s="26"/>
      <c r="M62" s="17"/>
    </row>
    <row r="63" spans="1:13">
      <c r="A63" s="26"/>
      <c r="B63" s="61"/>
      <c r="C63" s="62"/>
      <c r="D63" s="62"/>
      <c r="E63" s="62"/>
      <c r="F63" s="62"/>
      <c r="G63" s="62"/>
      <c r="H63" s="62"/>
      <c r="I63" s="63"/>
      <c r="J63" s="1"/>
      <c r="K63" s="29"/>
      <c r="L63" s="26"/>
      <c r="M63" s="17"/>
    </row>
    <row r="64" spans="1:13">
      <c r="A64" s="26"/>
      <c r="B64" s="61"/>
      <c r="C64" s="62"/>
      <c r="D64" s="62"/>
      <c r="E64" s="62"/>
      <c r="F64" s="62"/>
      <c r="G64" s="62"/>
      <c r="H64" s="62"/>
      <c r="I64" s="63"/>
      <c r="J64" s="1"/>
      <c r="K64" s="29"/>
      <c r="L64" s="26"/>
      <c r="M64" s="17"/>
    </row>
    <row r="65" spans="1:13">
      <c r="A65" s="26"/>
      <c r="B65" s="61"/>
      <c r="C65" s="62"/>
      <c r="D65" s="62"/>
      <c r="E65" s="62"/>
      <c r="F65" s="62"/>
      <c r="G65" s="62"/>
      <c r="H65" s="62"/>
      <c r="I65" s="63"/>
      <c r="J65" s="1"/>
      <c r="K65" s="29"/>
      <c r="L65" s="26"/>
      <c r="M65" s="17"/>
    </row>
    <row r="66" spans="1:13">
      <c r="A66" s="26"/>
      <c r="B66" s="61"/>
      <c r="C66" s="62"/>
      <c r="D66" s="62"/>
      <c r="E66" s="62"/>
      <c r="F66" s="62"/>
      <c r="G66" s="62"/>
      <c r="H66" s="62"/>
      <c r="I66" s="63"/>
      <c r="J66" s="1"/>
      <c r="K66" s="29"/>
      <c r="L66" s="26"/>
      <c r="M66" s="17"/>
    </row>
    <row r="67" spans="1:13">
      <c r="A67" s="26"/>
      <c r="B67" s="61"/>
      <c r="C67" s="62"/>
      <c r="D67" s="62"/>
      <c r="E67" s="62"/>
      <c r="F67" s="62"/>
      <c r="G67" s="62"/>
      <c r="H67" s="62"/>
      <c r="I67" s="63"/>
      <c r="J67" s="1"/>
      <c r="K67" s="29"/>
      <c r="L67" s="26"/>
      <c r="M67" s="17"/>
    </row>
    <row r="68" spans="1:13">
      <c r="A68" s="26"/>
      <c r="B68" s="61"/>
      <c r="C68" s="62"/>
      <c r="D68" s="62"/>
      <c r="E68" s="62"/>
      <c r="F68" s="62"/>
      <c r="G68" s="62"/>
      <c r="H68" s="62"/>
      <c r="I68" s="63"/>
      <c r="J68" s="1"/>
      <c r="K68" s="29"/>
      <c r="L68" s="26"/>
      <c r="M68" s="17"/>
    </row>
    <row r="69" spans="1:13">
      <c r="A69" s="26"/>
      <c r="B69" s="61"/>
      <c r="C69" s="62"/>
      <c r="D69" s="62"/>
      <c r="E69" s="62"/>
      <c r="F69" s="62"/>
      <c r="G69" s="62"/>
      <c r="H69" s="62"/>
      <c r="I69" s="63"/>
      <c r="J69" s="1"/>
      <c r="K69" s="29"/>
      <c r="L69" s="26"/>
      <c r="M69" s="17"/>
    </row>
    <row r="70" spans="1:13">
      <c r="A70" s="26"/>
      <c r="B70" s="61"/>
      <c r="C70" s="62"/>
      <c r="D70" s="62"/>
      <c r="E70" s="62"/>
      <c r="F70" s="62"/>
      <c r="G70" s="62"/>
      <c r="H70" s="62"/>
      <c r="I70" s="63"/>
      <c r="J70" s="1"/>
      <c r="K70" s="29"/>
      <c r="L70" s="26"/>
      <c r="M70" s="17"/>
    </row>
    <row r="71" spans="1:13">
      <c r="A71" s="26"/>
      <c r="B71" s="64"/>
      <c r="C71" s="65"/>
      <c r="D71" s="65"/>
      <c r="E71" s="65"/>
      <c r="F71" s="65"/>
      <c r="G71" s="65"/>
      <c r="H71" s="65"/>
      <c r="I71" s="66"/>
      <c r="J71" s="1"/>
      <c r="K71" s="29"/>
      <c r="L71" s="26"/>
      <c r="M71" s="17"/>
    </row>
    <row r="72" spans="1:13">
      <c r="A72" s="26"/>
      <c r="B72" s="19"/>
      <c r="C72" s="19"/>
      <c r="D72" s="19"/>
      <c r="E72" s="19"/>
      <c r="F72" s="19"/>
      <c r="G72" s="19"/>
      <c r="H72" s="19"/>
      <c r="I72" s="19"/>
      <c r="J72" s="1"/>
      <c r="K72" s="29"/>
      <c r="L72" s="26"/>
      <c r="M72" s="17"/>
    </row>
    <row r="73" spans="1:13" ht="18" customHeight="1">
      <c r="A73" s="26"/>
      <c r="B73" s="128" t="s">
        <v>29</v>
      </c>
      <c r="C73" s="128"/>
      <c r="D73" s="128"/>
      <c r="E73" s="128"/>
      <c r="F73" s="128"/>
      <c r="G73" s="128"/>
      <c r="H73" s="128"/>
      <c r="I73" s="128"/>
      <c r="J73" s="42"/>
      <c r="K73" s="29"/>
      <c r="L73" s="26"/>
      <c r="M73" s="17"/>
    </row>
    <row r="74" spans="1:13" ht="18.95" customHeight="1">
      <c r="A74" s="26"/>
      <c r="B74" s="128"/>
      <c r="C74" s="128"/>
      <c r="D74" s="128"/>
      <c r="E74" s="128"/>
      <c r="F74" s="128"/>
      <c r="G74" s="128"/>
      <c r="H74" s="128"/>
      <c r="I74" s="128"/>
      <c r="J74" s="1"/>
      <c r="K74" s="29"/>
      <c r="L74" s="26"/>
      <c r="M74" s="17"/>
    </row>
    <row r="75" spans="1:13">
      <c r="A75" s="26"/>
      <c r="B75" s="19"/>
      <c r="C75" s="19"/>
      <c r="D75" s="19"/>
      <c r="E75" s="19"/>
      <c r="F75" s="19"/>
      <c r="G75" s="19"/>
      <c r="H75" s="19"/>
      <c r="I75" s="19"/>
      <c r="J75" s="1"/>
      <c r="K75" s="29"/>
      <c r="L75" s="26"/>
      <c r="M75" s="17"/>
    </row>
    <row r="76" spans="1:13">
      <c r="A76" s="26"/>
      <c r="F76" s="1"/>
      <c r="G76" s="1"/>
      <c r="H76" s="1"/>
      <c r="I76" s="1"/>
      <c r="J76" s="1"/>
      <c r="K76" s="29"/>
      <c r="L76" s="26"/>
      <c r="M76" s="17"/>
    </row>
    <row r="77" spans="1:13">
      <c r="A77" s="26"/>
      <c r="B77" s="1" t="s">
        <v>28</v>
      </c>
      <c r="F77" s="1" t="s">
        <v>26</v>
      </c>
      <c r="G77" s="1"/>
      <c r="H77" s="1"/>
      <c r="I77" s="1"/>
      <c r="J77" s="1"/>
      <c r="K77" s="29"/>
      <c r="L77" s="26"/>
      <c r="M77" s="17"/>
    </row>
    <row r="78" spans="1:13">
      <c r="A78" s="26"/>
      <c r="B78" s="126" t="s">
        <v>43</v>
      </c>
      <c r="C78" s="126"/>
      <c r="D78" s="98"/>
      <c r="F78" s="126" t="s">
        <v>44</v>
      </c>
      <c r="G78" s="126"/>
      <c r="H78" s="98"/>
      <c r="I78" s="1"/>
      <c r="J78" s="1"/>
      <c r="K78" s="29"/>
      <c r="L78" s="26"/>
      <c r="M78" s="17"/>
    </row>
    <row r="79" spans="1:13">
      <c r="A79" s="26"/>
      <c r="B79" s="126" t="s">
        <v>25</v>
      </c>
      <c r="C79" s="126"/>
      <c r="D79" s="98"/>
      <c r="F79" s="126" t="s">
        <v>25</v>
      </c>
      <c r="G79" s="126"/>
      <c r="H79" s="98"/>
      <c r="I79" s="1"/>
      <c r="J79" s="1"/>
      <c r="K79" s="29"/>
      <c r="L79" s="26"/>
      <c r="M79" s="17"/>
    </row>
    <row r="80" spans="1:13" ht="18.75">
      <c r="A80" s="26"/>
      <c r="B80" s="136" t="s">
        <v>84</v>
      </c>
      <c r="C80" s="126"/>
      <c r="D80" s="98"/>
      <c r="F80" s="136" t="s">
        <v>84</v>
      </c>
      <c r="G80" s="126"/>
      <c r="H80" s="98"/>
      <c r="I80" s="1"/>
      <c r="J80" s="1"/>
      <c r="K80" s="29"/>
      <c r="L80" s="26"/>
      <c r="M80" s="17"/>
    </row>
    <row r="81" spans="1:13">
      <c r="A81" s="26"/>
      <c r="F81" s="1"/>
      <c r="G81" s="1"/>
      <c r="H81" s="1"/>
      <c r="I81" s="1"/>
      <c r="J81" s="1"/>
      <c r="K81" s="29"/>
      <c r="L81" s="26"/>
      <c r="M81" s="17"/>
    </row>
    <row r="82" spans="1:13">
      <c r="A82" s="26"/>
      <c r="B82" s="1" t="s">
        <v>27</v>
      </c>
      <c r="F82" s="1"/>
      <c r="G82" s="1"/>
      <c r="H82" s="1"/>
      <c r="I82" s="1"/>
      <c r="J82" s="1"/>
      <c r="K82" s="29"/>
      <c r="L82" s="26"/>
      <c r="M82" s="17"/>
    </row>
    <row r="83" spans="1:13" ht="19.5">
      <c r="A83" s="26"/>
      <c r="C83" s="136" t="s">
        <v>82</v>
      </c>
      <c r="D83" s="126"/>
      <c r="E83" s="99"/>
      <c r="F83" s="1"/>
      <c r="G83" s="1"/>
      <c r="H83" s="1"/>
      <c r="I83" s="1"/>
      <c r="J83" s="1"/>
      <c r="K83" s="29"/>
      <c r="L83" s="26"/>
      <c r="M83" s="17"/>
    </row>
    <row r="84" spans="1:13">
      <c r="A84" s="26"/>
      <c r="F84" s="1"/>
      <c r="G84" s="1"/>
      <c r="H84" s="1"/>
      <c r="I84" s="1"/>
      <c r="J84" s="1"/>
      <c r="K84" s="29"/>
      <c r="L84" s="26"/>
      <c r="M84" s="17"/>
    </row>
    <row r="85" spans="1:13">
      <c r="F85" s="1"/>
      <c r="G85" s="20"/>
      <c r="H85" s="20"/>
      <c r="I85" s="20"/>
      <c r="J85" s="20"/>
      <c r="K85" s="20"/>
      <c r="L85" s="1"/>
    </row>
    <row r="86" spans="1:13" ht="23.25">
      <c r="B86" s="18" t="s">
        <v>4</v>
      </c>
      <c r="F86" s="1"/>
      <c r="G86" s="20"/>
      <c r="H86" s="20"/>
      <c r="I86" s="20"/>
      <c r="J86" s="21"/>
      <c r="K86" s="20"/>
      <c r="L86" s="1"/>
    </row>
    <row r="87" spans="1:13" ht="23.25">
      <c r="B87" s="18"/>
      <c r="F87" s="1"/>
      <c r="G87" s="20"/>
      <c r="H87" s="20"/>
      <c r="I87" s="20"/>
      <c r="J87" s="21"/>
      <c r="K87" s="20"/>
      <c r="L87" s="1"/>
    </row>
    <row r="88" spans="1:13" ht="18.75">
      <c r="B88" s="129" t="s">
        <v>30</v>
      </c>
      <c r="C88" s="129"/>
      <c r="D88" s="129"/>
      <c r="E88" s="129"/>
      <c r="F88" s="129"/>
      <c r="G88" s="91" t="s">
        <v>81</v>
      </c>
      <c r="H88" s="92" t="s">
        <v>33</v>
      </c>
      <c r="I88" s="1"/>
      <c r="J88" s="1"/>
      <c r="K88" s="1"/>
      <c r="L88" s="1"/>
    </row>
    <row r="89" spans="1:13" s="22" customFormat="1" ht="18.75">
      <c r="B89" s="129"/>
      <c r="C89" s="129"/>
      <c r="D89" s="129"/>
      <c r="E89" s="129"/>
      <c r="F89" s="129"/>
      <c r="G89" s="94"/>
      <c r="H89" s="94"/>
    </row>
    <row r="90" spans="1:13" s="22" customFormat="1" ht="20.25">
      <c r="B90" s="105" t="s">
        <v>31</v>
      </c>
      <c r="C90" s="106"/>
      <c r="D90" s="106"/>
      <c r="E90" s="106"/>
      <c r="F90" s="107"/>
      <c r="G90" s="100" t="s">
        <v>85</v>
      </c>
      <c r="H90" s="92" t="s">
        <v>33</v>
      </c>
    </row>
    <row r="91" spans="1:13" s="22" customFormat="1" ht="18.75">
      <c r="B91" s="108"/>
      <c r="C91" s="109"/>
      <c r="D91" s="109"/>
      <c r="E91" s="109"/>
      <c r="F91" s="110"/>
      <c r="G91" s="95"/>
      <c r="H91" s="96"/>
    </row>
    <row r="92" spans="1:13" s="22" customFormat="1" ht="18.75">
      <c r="B92" s="105" t="s">
        <v>37</v>
      </c>
      <c r="C92" s="106"/>
      <c r="D92" s="106"/>
      <c r="E92" s="106"/>
      <c r="F92" s="107"/>
      <c r="G92" s="130"/>
      <c r="H92" s="131"/>
      <c r="I92" s="131"/>
      <c r="J92" s="131"/>
      <c r="K92" s="132"/>
    </row>
    <row r="93" spans="1:13" s="22" customFormat="1" ht="18.75">
      <c r="B93" s="108"/>
      <c r="C93" s="109"/>
      <c r="D93" s="109"/>
      <c r="E93" s="109"/>
      <c r="F93" s="110"/>
      <c r="G93" s="133"/>
      <c r="H93" s="134"/>
      <c r="I93" s="134"/>
      <c r="J93" s="134"/>
      <c r="K93" s="135"/>
    </row>
    <row r="94" spans="1:13" ht="18.75">
      <c r="B94" s="105" t="s">
        <v>32</v>
      </c>
      <c r="C94" s="106"/>
      <c r="D94" s="106"/>
      <c r="E94" s="106"/>
      <c r="F94" s="106"/>
      <c r="G94" s="93" t="s">
        <v>83</v>
      </c>
      <c r="H94" s="93" t="s">
        <v>33</v>
      </c>
      <c r="I94" s="1"/>
      <c r="J94" s="1"/>
      <c r="K94" s="1"/>
      <c r="L94" s="1"/>
    </row>
    <row r="95" spans="1:13" ht="18.75">
      <c r="B95" s="108"/>
      <c r="C95" s="109"/>
      <c r="D95" s="109"/>
      <c r="E95" s="109"/>
      <c r="F95" s="109"/>
      <c r="G95" s="97"/>
      <c r="H95" s="43"/>
      <c r="I95" s="1"/>
      <c r="J95" s="1"/>
      <c r="K95" s="1"/>
      <c r="L95" s="1"/>
    </row>
    <row r="96" spans="1:13">
      <c r="F96" s="1"/>
      <c r="G96" s="1"/>
      <c r="H96" s="1"/>
      <c r="I96" s="1"/>
      <c r="J96" s="1"/>
      <c r="K96" s="1"/>
      <c r="L96" s="1"/>
    </row>
    <row r="97" spans="2:12" s="44" customFormat="1" ht="23.25">
      <c r="B97" s="45" t="s">
        <v>48</v>
      </c>
      <c r="C97" s="46"/>
      <c r="D97" s="46"/>
    </row>
    <row r="98" spans="2:12" s="44" customFormat="1">
      <c r="B98" s="47" t="s">
        <v>38</v>
      </c>
      <c r="C98" s="46"/>
      <c r="D98" s="46"/>
    </row>
    <row r="99" spans="2:12" s="44" customFormat="1">
      <c r="B99" s="48" t="s">
        <v>39</v>
      </c>
      <c r="C99" s="46"/>
      <c r="D99" s="46"/>
    </row>
    <row r="100" spans="2:12" s="44" customFormat="1">
      <c r="B100" s="78" t="s">
        <v>74</v>
      </c>
      <c r="C100" s="78" t="s">
        <v>40</v>
      </c>
      <c r="D100" s="67" t="str">
        <f>IFERROR(IF(G41="","",IF(AND(G41&gt;=AVERAGEIF(C16:J16,MAX(C16:J16),C15:J15)-5,G41&lt;=AVERAGEIF(C16:J16,MAX(C16:J16),C15:J15)+5)=TRUE,"✓","")),"")</f>
        <v/>
      </c>
    </row>
    <row r="101" spans="2:12" s="44" customFormat="1">
      <c r="B101" s="78" t="s">
        <v>75</v>
      </c>
      <c r="C101" s="78" t="s">
        <v>41</v>
      </c>
      <c r="D101" s="67" t="str">
        <f>IFERROR(IF(G42="","",IF(AND(G42=C41*C42/(G41*0.000000001),D100="✓")=TRUE,"✓","")),"")</f>
        <v/>
      </c>
      <c r="F101" s="81"/>
      <c r="G101" s="81"/>
      <c r="H101" s="81"/>
      <c r="I101" s="81"/>
      <c r="J101" s="81"/>
      <c r="K101" s="81"/>
      <c r="L101" s="81"/>
    </row>
    <row r="102" spans="2:12" s="44" customFormat="1">
      <c r="B102" s="78" t="s">
        <v>76</v>
      </c>
      <c r="C102" s="78" t="s">
        <v>42</v>
      </c>
      <c r="D102" s="67" t="str">
        <f>IFERROR(IF(G43="","",IF(AND(G43=C41*C42/(G41*0.000000001)/C43,D100="✓")=TRUE,"✓","")),"")</f>
        <v/>
      </c>
      <c r="E102" s="79"/>
      <c r="F102" s="81"/>
      <c r="G102" s="81"/>
      <c r="H102" s="81"/>
      <c r="I102" s="81"/>
      <c r="J102" s="81"/>
      <c r="K102" s="81"/>
      <c r="L102" s="81"/>
    </row>
    <row r="103" spans="2:12">
      <c r="B103" s="47" t="s">
        <v>62</v>
      </c>
      <c r="E103" s="80"/>
      <c r="G103" s="76" t="s">
        <v>54</v>
      </c>
    </row>
    <row r="104" spans="2:12">
      <c r="B104" s="48" t="s">
        <v>67</v>
      </c>
      <c r="E104" s="80"/>
      <c r="G104" s="77" t="s">
        <v>49</v>
      </c>
      <c r="H104" s="77" t="s">
        <v>50</v>
      </c>
      <c r="I104" s="77" t="s">
        <v>51</v>
      </c>
      <c r="J104" s="77" t="s">
        <v>52</v>
      </c>
      <c r="K104" s="77" t="s">
        <v>53</v>
      </c>
    </row>
    <row r="105" spans="2:12">
      <c r="B105" s="74" t="s">
        <v>72</v>
      </c>
      <c r="D105" s="67" t="str">
        <f>IF(OR(G127=3,G128=3,G129=3)=TRUE,"",IF(OR(G125=1,H125=1,I125=1,J125=1,K125=1)=TRUE,"✓",""))</f>
        <v/>
      </c>
      <c r="E105" s="80"/>
      <c r="F105" s="76" t="s">
        <v>45</v>
      </c>
      <c r="G105" s="76" t="e">
        <f>SLOPE(C50:E50,C49:E49)</f>
        <v>#DIV/0!</v>
      </c>
      <c r="H105" s="76" t="e">
        <f>SLOPE(C50:F50,C49:F49)</f>
        <v>#DIV/0!</v>
      </c>
      <c r="I105" s="76" t="e">
        <f>SLOPE(C50:F50,C49:F49)</f>
        <v>#DIV/0!</v>
      </c>
      <c r="J105" s="76" t="e">
        <f>SLOPE(C50:G50,C49:G49)</f>
        <v>#DIV/0!</v>
      </c>
      <c r="K105" s="76" t="e">
        <f>SLOPE(C50:G50,C49:G49)</f>
        <v>#DIV/0!</v>
      </c>
    </row>
    <row r="106" spans="2:12">
      <c r="B106" s="74" t="s">
        <v>73</v>
      </c>
      <c r="D106" s="67" t="str">
        <f>IF(OR(G127=3,G128=3,G129=3)=TRUE,"",IF(OR(G114=1,H114=1,I114=1,J114=1,K114=1)=TRUE,"✓",""))</f>
        <v/>
      </c>
      <c r="E106" s="80"/>
      <c r="F106" s="76" t="s">
        <v>46</v>
      </c>
      <c r="G106" s="76" t="e">
        <f>INTERCEPT(C50:E50,C49:E49)</f>
        <v>#DIV/0!</v>
      </c>
      <c r="H106" s="76" t="e">
        <f>INTERCEPT(C50:F50,C49:F49)</f>
        <v>#DIV/0!</v>
      </c>
      <c r="I106" s="76" t="e">
        <f>INTERCEPT(C50:F50,C49:F49)</f>
        <v>#DIV/0!</v>
      </c>
      <c r="J106" s="76" t="e">
        <f>INTERCEPT(C50:G50,C49:G49)</f>
        <v>#DIV/0!</v>
      </c>
      <c r="K106" s="76" t="e">
        <f>INTERCEPT(C50:G50,C49:G49)</f>
        <v>#DIV/0!</v>
      </c>
    </row>
    <row r="107" spans="2:12">
      <c r="B107" s="75" t="s">
        <v>63</v>
      </c>
      <c r="E107" s="80"/>
      <c r="F107" s="76" t="s">
        <v>47</v>
      </c>
      <c r="G107" s="76" t="e">
        <f>RSQ(C50:E50,C49:E49)</f>
        <v>#DIV/0!</v>
      </c>
      <c r="H107" s="76" t="e">
        <f>RSQ(C50:F50,C49:F49)</f>
        <v>#DIV/0!</v>
      </c>
      <c r="I107" s="76" t="e">
        <f>RSQ(C50:F50,C49:F49)</f>
        <v>#DIV/0!</v>
      </c>
      <c r="J107" s="76" t="e">
        <f>RSQ(C50:G50,C49:G49)</f>
        <v>#DIV/0!</v>
      </c>
      <c r="K107" s="76" t="e">
        <f>RSQ(C50:G50,C49:G49)</f>
        <v>#DIV/0!</v>
      </c>
    </row>
    <row r="108" spans="2:12">
      <c r="B108" s="74" t="s">
        <v>72</v>
      </c>
      <c r="D108" s="67" t="str">
        <f>IFERROR(IF(AND(OR(E83&gt;=(H79-D79)/(D78-H78)*0.95,E83&lt;=(H79-D79)/(D78-H78)*1.05),OR(D105="✓",D106="✓"))=TRUE,"✓",""),"")</f>
        <v/>
      </c>
      <c r="E108" s="80"/>
    </row>
    <row r="109" spans="2:12">
      <c r="B109" s="74" t="s">
        <v>73</v>
      </c>
      <c r="D109" s="67" t="str">
        <f>IFERROR(IF(AND(E83=(H79-D79)/(D78-H78),OR(D105="✓",D106="✓"))=TRUE,"✓",""),"")</f>
        <v/>
      </c>
      <c r="E109" s="80"/>
      <c r="F109" s="76" t="s">
        <v>45</v>
      </c>
      <c r="G109" s="76" t="e">
        <f>SLOPE(F50:J50,F49:J49)</f>
        <v>#DIV/0!</v>
      </c>
      <c r="H109" s="76" t="e">
        <f>SLOPE(F50:J50,F49:J49)</f>
        <v>#DIV/0!</v>
      </c>
      <c r="I109" s="76" t="e">
        <f>SLOPE(G50:J50,G49:J49)</f>
        <v>#DIV/0!</v>
      </c>
      <c r="J109" s="76" t="e">
        <f>SLOPE(G50:J50,G49:J49)</f>
        <v>#DIV/0!</v>
      </c>
      <c r="K109" s="76" t="e">
        <f>SLOPE(H50:J50,H49:J49)</f>
        <v>#DIV/0!</v>
      </c>
    </row>
    <row r="110" spans="2:12">
      <c r="B110" s="47" t="s">
        <v>4</v>
      </c>
      <c r="E110" s="80"/>
      <c r="F110" s="76" t="s">
        <v>46</v>
      </c>
      <c r="G110" s="76" t="e">
        <f>INTERCEPT(F50:J50,F49:J49)</f>
        <v>#DIV/0!</v>
      </c>
      <c r="H110" s="76" t="e">
        <f>INTERCEPT(F50:J50,F49:J49)</f>
        <v>#DIV/0!</v>
      </c>
      <c r="I110" s="76" t="e">
        <f>INTERCEPT(G50:J50,G49:J49)</f>
        <v>#DIV/0!</v>
      </c>
      <c r="J110" s="76" t="e">
        <f>INTERCEPT(G50:J50,G49:J49)</f>
        <v>#DIV/0!</v>
      </c>
      <c r="K110" s="76" t="e">
        <f>INTERCEPT(H50:J50,H49:J49)</f>
        <v>#DIV/0!</v>
      </c>
    </row>
    <row r="111" spans="2:12" ht="18.75">
      <c r="B111" s="48" t="s">
        <v>64</v>
      </c>
      <c r="E111" s="80"/>
      <c r="F111" s="76" t="s">
        <v>47</v>
      </c>
      <c r="G111" s="76">
        <f>IF(AND(J50=I50,J50=H50,J50=G50,J50=F50)=TRUE,1,RSQ(F50:J50,F49:J49))</f>
        <v>1</v>
      </c>
      <c r="H111" s="76">
        <f>IF(AND(J50=I50,J50=H50,J50=G50,J50=F50)=TRUE,1,RSQ(F50:J50,F49:J49))</f>
        <v>1</v>
      </c>
      <c r="I111" s="76">
        <f>IF(AND(J50=I50,J50=H50,J50=G50)=TRUE,1,RSQ(G50:J50,G49:J49))</f>
        <v>1</v>
      </c>
      <c r="J111" s="76">
        <f>IF(AND(J50=I50,J50=H50,J50=G50)=TRUE,1,RSQ(G50:J50,G49:J49))</f>
        <v>1</v>
      </c>
      <c r="K111" s="76">
        <f>IF(AND(J50=I50,J50=H50)=TRUE,1,RSQ(H50:J50,H49:J49))</f>
        <v>1</v>
      </c>
    </row>
    <row r="112" spans="2:12">
      <c r="B112" s="74" t="s">
        <v>66</v>
      </c>
      <c r="C112" s="74" t="s">
        <v>70</v>
      </c>
      <c r="D112" s="67" t="str">
        <f>IF(G89=0,"",IF(OR(AND(G89=G41,D100="✓",H89="nm"),AND(G89=G41*0.000000001,D100="✓",H89="m"))=TRUE,"✓",""))</f>
        <v/>
      </c>
      <c r="E112" s="80"/>
    </row>
    <row r="113" spans="2:11" ht="18.75">
      <c r="B113" s="75" t="s">
        <v>65</v>
      </c>
      <c r="E113" s="80"/>
      <c r="F113" s="76" t="s">
        <v>55</v>
      </c>
      <c r="G113" s="76" t="e">
        <f>(($C$50-(G105*$C$49+G106))^2+($D$50-(G105*$D$49+G106))^2+($E$50-(G105*$E$49+G106))^2+($F$50-(G109*$F$49+G110))^2+($G$50-(G109*$G$49+G110))^2+($H$50-(G109*$H$49+G110))^2+($I$50-(G109*$I$49+G110))^2+($J$50-(G109*$J$49+G110))^2)/8</f>
        <v>#DIV/0!</v>
      </c>
      <c r="H113" s="76" t="e">
        <f>(($C$50-(H105*$C$49+H106))^2+($D$50-(H105*$D$49+H106))^2+($E$50-(H105*$E$49+H106))^2+($F$50-(H105*$F$49+H106))^2+($F$50-(H109*$F$49+H110))^2+($G$50-(H109*$G$49+H110))^2+($H$50-(H109*$H$49+H110))^2+($I$50-(H109*$I$49+H110))^2+($J$50-(H109*$J$49+H110))^2)/9</f>
        <v>#DIV/0!</v>
      </c>
      <c r="I113" s="76" t="e">
        <f>(($C$50-(I105*$C$49+I106))^2+($D$50-(I105*$D$49+I106))^2+($E$50-(I105*$E$49+I106))^2+($F$50-(I105*$F$49+I106))^2+($G$50-(I109*$G$49+I110))^2+($H$50-(I109*$H$49+I110))^2+($I$50-(I109*$I$49+I110))^2+($J$50-(I109*$J$49+I110))^2)/8</f>
        <v>#DIV/0!</v>
      </c>
      <c r="J113" s="76" t="e">
        <f>(($C$50-(J105*$C$49+J106))^2+($D$50-(J105*$D$49+J106))^2+($E$50-(J105*$E$49+J106))^2+($F$50-(J105*$F$49+J106))^2+($G$50-(J105*$G$49+J106))^2+($G$50-(J109*$G$49+J110))^2+($H$50-(J109*$H$49+J110))^2+($I$50-(J109*$I$49+J110))^2+($J$50-(J109*$J$49+J110))^2)/9</f>
        <v>#DIV/0!</v>
      </c>
      <c r="K113" s="76" t="e">
        <f>(($C$50-(K105*$C$49+K106))^2+($D$50-(K105*$D$49+K106))^2+($E$50-(K105*$E$49+K106))^2+($F$50-(K105*$F$49+K106))^2+($G$50-(K105*$G$49+K106))^2+($H$50-(K109*$H$49+K110))^2+($I$50-(K109*$I$49+K110))^2+($J$50-(K109*$J$49+K110))^2)/8</f>
        <v>#DIV/0!</v>
      </c>
    </row>
    <row r="114" spans="2:11">
      <c r="B114" s="74" t="s">
        <v>66</v>
      </c>
      <c r="C114" s="74" t="s">
        <v>68</v>
      </c>
      <c r="D114" s="67" t="str">
        <f>IF(G91=0,"",IFERROR(IF(OR(AND(G91&gt;=G42*0.98,G91&lt;=G42*1.02,H91="J",D101="✓"),AND(G91&gt;=G43*0.98,G91&lt;=G43*1.02,H91="eV",D102="✓"))=TRUE,"✓",""),""))</f>
        <v/>
      </c>
      <c r="E114" s="80"/>
      <c r="F114" s="76" t="s">
        <v>56</v>
      </c>
      <c r="G114" s="76" t="e">
        <f>IF(AND(G105=$D$78,G106=$D$79,G107=$D$80,G109=$H$78,G110=$H$79,G111=$H$80)=TRUE,1,2)</f>
        <v>#DIV/0!</v>
      </c>
      <c r="H114" s="76" t="e">
        <f t="shared" ref="H114:K114" si="0">IF(AND(H105=$D$78,H106=$D$79,H107=$D$80,H109=$H$78,H110=$H$79,H111=$H$80)=TRUE,1,2)</f>
        <v>#DIV/0!</v>
      </c>
      <c r="I114" s="76" t="e">
        <f t="shared" si="0"/>
        <v>#DIV/0!</v>
      </c>
      <c r="J114" s="76" t="e">
        <f t="shared" si="0"/>
        <v>#DIV/0!</v>
      </c>
      <c r="K114" s="76" t="e">
        <f t="shared" si="0"/>
        <v>#DIV/0!</v>
      </c>
    </row>
    <row r="115" spans="2:11" ht="18">
      <c r="B115" s="75" t="s">
        <v>71</v>
      </c>
      <c r="E115" s="80"/>
    </row>
    <row r="116" spans="2:11">
      <c r="B116" s="74" t="s">
        <v>57</v>
      </c>
      <c r="C116" s="74" t="s">
        <v>69</v>
      </c>
      <c r="D116" s="67" t="str">
        <f>IF(G95=0,"",IFERROR(IF(AND(G95&gt;=E83*0.98,G95&lt;=E83*1.02,D108="✓"),"✓",""),""))</f>
        <v/>
      </c>
      <c r="E116" s="80"/>
      <c r="F116" s="76" t="s">
        <v>60</v>
      </c>
    </row>
    <row r="117" spans="2:11">
      <c r="E117" s="80"/>
      <c r="F117" s="76" t="s">
        <v>45</v>
      </c>
      <c r="G117" s="76" t="e">
        <f>ROUND(G105,IF(ROUND(D78,0)=D78,0,LEN(D78)-LEN(TRUNC(D78))-1))</f>
        <v>#DIV/0!</v>
      </c>
      <c r="H117" s="76" t="e">
        <f>ROUND(H105,IF(ROUND(D78,0)=D78,0,LEN(D78)-LEN(TRUNC(D78))-1))</f>
        <v>#DIV/0!</v>
      </c>
      <c r="I117" s="76" t="e">
        <f>ROUND(I105,IF(ROUND(D78,0)=D78,0,LEN(D78)-LEN(TRUNC(D78))-1))</f>
        <v>#DIV/0!</v>
      </c>
      <c r="J117" s="76" t="e">
        <f>ROUND(J105,IF(ROUND(D78,0)=D78,0,LEN(D78)-LEN(TRUNC(D78))-1))</f>
        <v>#DIV/0!</v>
      </c>
      <c r="K117" s="76" t="e">
        <f>ROUND(K105,IF(ROUND(D78,0)=D78,0,LEN(D78)-LEN(TRUNC(D78))-1))</f>
        <v>#DIV/0!</v>
      </c>
    </row>
    <row r="118" spans="2:11">
      <c r="E118" s="80"/>
      <c r="F118" s="76" t="s">
        <v>46</v>
      </c>
      <c r="G118" s="76" t="e">
        <f>ROUND(G106,IF(ROUND(D79,0)=D79,0,LEN(D79)-LEN(TRUNC(D79))-1))</f>
        <v>#DIV/0!</v>
      </c>
      <c r="H118" s="76" t="e">
        <f>ROUND(H106,IF(ROUND(D79,0)=D79,0,LEN(D79)-LEN(TRUNC(D79))-1))</f>
        <v>#DIV/0!</v>
      </c>
      <c r="I118" s="76" t="e">
        <f>ROUND(I106,IF(ROUND(D79,0)=D79,0,LEN(D79)-LEN(TRUNC(D79))-1))</f>
        <v>#DIV/0!</v>
      </c>
      <c r="J118" s="76" t="e">
        <f>ROUND(J106,IF(ROUND(D79,0)=D79,0,LEN(D79)-LEN(TRUNC(D79))-1))</f>
        <v>#DIV/0!</v>
      </c>
      <c r="K118" s="76" t="e">
        <f>ROUND(K106,IF(ROUND(D79,0)=D79,0,LEN(D79)-LEN(TRUNC(D79))-1))</f>
        <v>#DIV/0!</v>
      </c>
    </row>
    <row r="119" spans="2:11">
      <c r="E119" s="80"/>
      <c r="F119" s="76" t="s">
        <v>47</v>
      </c>
      <c r="G119" s="76" t="e">
        <f>ROUND(G107,IF(ROUND(D80,0)=D80,0,LEN(D80)-LEN(TRUNC(D80))-1))</f>
        <v>#DIV/0!</v>
      </c>
      <c r="H119" s="76" t="e">
        <f>ROUND(H107,IF(ROUND(D80,0)=D80,0,LEN(D80)-LEN(TRUNC(D80))-1))</f>
        <v>#DIV/0!</v>
      </c>
      <c r="I119" s="76" t="e">
        <f>ROUND(I107,IF(ROUND(D80,0)=D80,0,LEN(D80)-LEN(TRUNC(D80))-1))</f>
        <v>#DIV/0!</v>
      </c>
      <c r="J119" s="76" t="e">
        <f>ROUND(J107,IF(ROUND(D80,0)=D80,0,LEN(D80)-LEN(TRUNC(D80))-1))</f>
        <v>#DIV/0!</v>
      </c>
      <c r="K119" s="76" t="e">
        <f>ROUND(K107,IF(ROUND(D80,0)=D80,0,LEN(D80)-LEN(TRUNC(D80))-1))</f>
        <v>#DIV/0!</v>
      </c>
    </row>
    <row r="120" spans="2:11">
      <c r="E120" s="80"/>
    </row>
    <row r="121" spans="2:11">
      <c r="E121" s="80"/>
      <c r="F121" s="76" t="s">
        <v>45</v>
      </c>
      <c r="G121" s="76" t="e">
        <f>ROUND(G109,IF(ROUND(H78,0)=H78,0,LEN(H78)-LEN(TRUNC(H78))-1))</f>
        <v>#DIV/0!</v>
      </c>
      <c r="H121" s="76" t="e">
        <f>ROUND(H109,IF(ROUND(H78,0)=H78,0,LEN(H78)-LEN(TRUNC(H78))-1))</f>
        <v>#DIV/0!</v>
      </c>
      <c r="I121" s="76" t="e">
        <f>ROUND(I109,IF(ROUND(H78,0)=H78,0,LEN(H78)-LEN(TRUNC(H78))-1))</f>
        <v>#DIV/0!</v>
      </c>
      <c r="J121" s="76" t="e">
        <f>ROUND(J109,IF(ROUND(H78,0)=H78,0,LEN(H78)-LEN(TRUNC(H78))-1))</f>
        <v>#DIV/0!</v>
      </c>
      <c r="K121" s="76" t="e">
        <f>ROUND(K109,IF(ROUND(H78,0)=H78,0,LEN(H78)-LEN(TRUNC(H78))-1))</f>
        <v>#DIV/0!</v>
      </c>
    </row>
    <row r="122" spans="2:11">
      <c r="E122" s="80"/>
      <c r="F122" s="76" t="s">
        <v>46</v>
      </c>
      <c r="G122" s="76" t="e">
        <f>ROUND(G110,IF(ROUND(H79,0)=H79,0,LEN(H79)-LEN(TRUNC(H79))-1))</f>
        <v>#DIV/0!</v>
      </c>
      <c r="H122" s="76" t="e">
        <f>ROUND(H110,IF(ROUND(H79,0)=H79,0,LEN(H79)-LEN(TRUNC(H79))-1))</f>
        <v>#DIV/0!</v>
      </c>
      <c r="I122" s="76" t="e">
        <f>ROUND(I110,IF(ROUND(H79,0)=H79,0,LEN(H79)-LEN(TRUNC(H79))-1))</f>
        <v>#DIV/0!</v>
      </c>
      <c r="J122" s="76" t="e">
        <f>ROUND(J110,IF(ROUND(H79,0)=H79,0,LEN(H79)-LEN(TRUNC(H79))-1))</f>
        <v>#DIV/0!</v>
      </c>
      <c r="K122" s="76" t="e">
        <f>ROUND(K110,IF(ROUND(H79,0)=H79,0,LEN(H79)-LEN(TRUNC(H79))-1))</f>
        <v>#DIV/0!</v>
      </c>
    </row>
    <row r="123" spans="2:11">
      <c r="E123" s="80"/>
      <c r="F123" s="76" t="s">
        <v>47</v>
      </c>
      <c r="G123" s="76">
        <f>ROUND(G111,IF(ROUND(H80,0)=H80,0,LEN(H80)-LEN(TRUNC(H80))-1))</f>
        <v>1</v>
      </c>
      <c r="H123" s="76">
        <f>ROUND(H111,IF(ROUND(H80,0)=H80,0,LEN(H80)-LEN(TRUNC(H80))-1))</f>
        <v>1</v>
      </c>
      <c r="I123" s="76">
        <f>ROUND(I111,IF(ROUND(H80,0)=H80,0,LEN(H80)-LEN(TRUNC(H80))-1))</f>
        <v>1</v>
      </c>
      <c r="J123" s="76">
        <f>ROUND(J111,IF(ROUND(H80,0)=H80,0,LEN(H80)-LEN(TRUNC(H80))-1))</f>
        <v>1</v>
      </c>
      <c r="K123" s="76">
        <f>ROUND(K111,IF(ROUND(H80,0)=H80,0,LEN(H80)-LEN(TRUNC(H80))-1))</f>
        <v>1</v>
      </c>
    </row>
    <row r="124" spans="2:11">
      <c r="E124" s="80"/>
    </row>
    <row r="125" spans="2:11">
      <c r="E125" s="80"/>
      <c r="F125" s="76" t="s">
        <v>56</v>
      </c>
      <c r="G125" s="76" t="e">
        <f>IF(AND(G117=$D$78,G118=$D$79,G119=$D$80,G121=$H$78,G122=$H$79,G123=$H$80)=TRUE,1,2)</f>
        <v>#DIV/0!</v>
      </c>
      <c r="H125" s="76" t="e">
        <f t="shared" ref="H125:K125" si="1">IF(AND(H117=$D$78,H118=$D$79,H119=$D$80,H121=$H$78,H122=$H$79,H123=$H$80)=TRUE,1,2)</f>
        <v>#DIV/0!</v>
      </c>
      <c r="I125" s="76" t="e">
        <f t="shared" si="1"/>
        <v>#DIV/0!</v>
      </c>
      <c r="J125" s="76" t="e">
        <f t="shared" si="1"/>
        <v>#DIV/0!</v>
      </c>
      <c r="K125" s="76" t="e">
        <f t="shared" si="1"/>
        <v>#DIV/0!</v>
      </c>
    </row>
    <row r="126" spans="2:11">
      <c r="E126" s="80"/>
    </row>
    <row r="127" spans="2:11">
      <c r="E127" s="80"/>
      <c r="F127" s="76" t="s">
        <v>58</v>
      </c>
      <c r="G127" s="76">
        <f>IF(OR(ISBLANK(D78),ISBLANK(D79),ISBLANK(D80),ISBLANK(H78),ISBLANK(H79),ISBLANK(H80))=TRUE,3,2)</f>
        <v>3</v>
      </c>
    </row>
    <row r="128" spans="2:11">
      <c r="E128" s="80"/>
      <c r="F128" s="76" t="s">
        <v>59</v>
      </c>
      <c r="G128" s="76">
        <f>IF(OR(ISERR(D78),ISERR(D79),ISERR(D80),ISERR(H78),ISERR(H79),ISERR(H80))=TRUE,3,2)</f>
        <v>2</v>
      </c>
    </row>
    <row r="129" spans="5:7">
      <c r="E129" s="80"/>
      <c r="F129" s="76" t="s">
        <v>61</v>
      </c>
      <c r="G129" s="76">
        <f>IF(OR(D78=0,D80=0,H79=0,H80=0)=TRUE,3,2)</f>
        <v>3</v>
      </c>
    </row>
    <row r="130" spans="5:7">
      <c r="E130" s="80"/>
    </row>
    <row r="131" spans="5:7" hidden="1">
      <c r="E131" s="80"/>
    </row>
    <row r="132" spans="5:7" hidden="1">
      <c r="E132" s="80"/>
    </row>
    <row r="133" spans="5:7" hidden="1">
      <c r="E133" s="80"/>
    </row>
  </sheetData>
  <sheetProtection algorithmName="SHA-512" hashValue="XCAvcOXdbw9oSsSPBdj2D/ERTl1r0NBrNaz89A0IYCG9HjRq5cSHxmH34pnO+6tKfrG8ExL0Jrkdv9E3rFElqQ==" saltValue="Xl/HPoxg6rq+xcMu7ZkPlg==" spinCount="100000" sheet="1" formatCells="0"/>
  <mergeCells count="27">
    <mergeCell ref="B12:K13"/>
    <mergeCell ref="B46:K47"/>
    <mergeCell ref="B73:I74"/>
    <mergeCell ref="B94:F95"/>
    <mergeCell ref="B88:F89"/>
    <mergeCell ref="G92:K93"/>
    <mergeCell ref="F80:G80"/>
    <mergeCell ref="C83:D83"/>
    <mergeCell ref="B78:C78"/>
    <mergeCell ref="B79:C79"/>
    <mergeCell ref="B80:C80"/>
    <mergeCell ref="B1:K1"/>
    <mergeCell ref="B7:K7"/>
    <mergeCell ref="B92:F93"/>
    <mergeCell ref="B90:F91"/>
    <mergeCell ref="C10:K10"/>
    <mergeCell ref="D4:F4"/>
    <mergeCell ref="B6:K6"/>
    <mergeCell ref="B3:C3"/>
    <mergeCell ref="B4:C4"/>
    <mergeCell ref="B2:D2"/>
    <mergeCell ref="D3:F3"/>
    <mergeCell ref="I3:J3"/>
    <mergeCell ref="C8:K8"/>
    <mergeCell ref="C9:K9"/>
    <mergeCell ref="F78:G78"/>
    <mergeCell ref="F79:G79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 Mártonfalvi</dc:creator>
  <cp:lastModifiedBy>DE</cp:lastModifiedBy>
  <cp:lastPrinted>2019-04-03T10:42:01Z</cp:lastPrinted>
  <dcterms:created xsi:type="dcterms:W3CDTF">2019-04-02T13:57:57Z</dcterms:created>
  <dcterms:modified xsi:type="dcterms:W3CDTF">2020-11-04T12:35:57Z</dcterms:modified>
</cp:coreProperties>
</file>