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solt/Downloads/"/>
    </mc:Choice>
  </mc:AlternateContent>
  <xr:revisionPtr revIDLastSave="0" documentId="13_ncr:1_{57699E60-CB2E-6F4C-86F9-CEEF4BFAACA0}" xr6:coauthVersionLast="45" xr6:coauthVersionMax="45" xr10:uidLastSave="{00000000-0000-0000-0000-000000000000}"/>
  <bookViews>
    <workbookView xWindow="10260" yWindow="2940" windowWidth="28800" windowHeight="12340" xr2:uid="{00000000-000D-0000-FFFF-FFFF00000000}"/>
  </bookViews>
  <sheets>
    <sheet name="Sheet1" sheetId="1" r:id="rId1"/>
    <sheet name="Einthoven" sheetId="2" state="hidden" r:id="rId2"/>
    <sheet name="szögtartományos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4" l="1"/>
  <c r="C14" i="4" s="1"/>
  <c r="C26" i="4" s="1"/>
  <c r="G19" i="4"/>
  <c r="B11" i="4"/>
  <c r="B19" i="4" s="1"/>
  <c r="B15" i="4"/>
  <c r="C19" i="4"/>
  <c r="C24" i="4"/>
  <c r="B14" i="4" l="1"/>
  <c r="B26" i="4" s="1"/>
  <c r="G21" i="4"/>
  <c r="B16" i="4" s="1"/>
  <c r="B28" i="4" s="1"/>
  <c r="B12" i="4"/>
  <c r="B24" i="4" s="1"/>
  <c r="C26" i="2"/>
  <c r="C24" i="2"/>
  <c r="C16" i="4" l="1"/>
  <c r="C28" i="4" s="1"/>
  <c r="C20" i="4"/>
  <c r="B20" i="4"/>
  <c r="B25" i="4" s="1"/>
  <c r="B27" i="4" s="1"/>
  <c r="B29" i="4" s="1"/>
  <c r="C13" i="2"/>
  <c r="C28" i="2" s="1"/>
  <c r="B13" i="2"/>
  <c r="B28" i="2" s="1"/>
  <c r="C14" i="2"/>
  <c r="C30" i="2" s="1"/>
  <c r="B14" i="2"/>
  <c r="B30" i="2" s="1"/>
  <c r="B12" i="2"/>
  <c r="B11" i="2"/>
  <c r="C38" i="1"/>
  <c r="C20" i="2" l="1"/>
  <c r="C25" i="4"/>
  <c r="C27" i="4" s="1"/>
  <c r="C29" i="4" s="1"/>
  <c r="B40" i="4"/>
  <c r="C40" i="4" s="1"/>
  <c r="B24" i="2"/>
  <c r="C19" i="2"/>
  <c r="B19" i="2"/>
  <c r="B20" i="2"/>
  <c r="B26" i="2"/>
  <c r="C16" i="2"/>
  <c r="C34" i="2" s="1"/>
  <c r="B16" i="2"/>
  <c r="B34" i="2" s="1"/>
  <c r="C15" i="2"/>
  <c r="C32" i="2" s="1"/>
  <c r="B15" i="2"/>
  <c r="B32" i="2" s="1"/>
  <c r="B33" i="2" l="1"/>
  <c r="B29" i="2"/>
  <c r="B25" i="2"/>
  <c r="C25" i="2"/>
  <c r="B40" i="2"/>
  <c r="C33" i="2"/>
  <c r="C29" i="2"/>
  <c r="C35" i="2"/>
  <c r="C31" i="2"/>
  <c r="C27" i="2"/>
  <c r="B35" i="2"/>
  <c r="B27" i="2"/>
  <c r="B31" i="2"/>
  <c r="C40" i="2" l="1"/>
</calcChain>
</file>

<file path=xl/sharedStrings.xml><?xml version="1.0" encoding="utf-8"?>
<sst xmlns="http://schemas.openxmlformats.org/spreadsheetml/2006/main" count="160" uniqueCount="77">
  <si>
    <t>Feladatok:</t>
  </si>
  <si>
    <t>1.)</t>
  </si>
  <si>
    <t>2.)</t>
  </si>
  <si>
    <t>3.)</t>
  </si>
  <si>
    <t>Következtetések</t>
  </si>
  <si>
    <t>Hallgató neve:</t>
  </si>
  <si>
    <t>Csoport:</t>
  </si>
  <si>
    <t>Dátum:</t>
  </si>
  <si>
    <t>Kar:</t>
  </si>
  <si>
    <t>Csak a zöld színű mezőkbe írjon!</t>
  </si>
  <si>
    <t>Elektrokardiográfia</t>
  </si>
  <si>
    <t>A gyakorlat célja:  az elektrokardiográfia fizikai alapjainak, valamint az egyes EKG elvezetések általános jellemzőinek megismerése, továbbá saját EKG görbe alapján a legegyszerűbben megállapítható néhány adat meghatározása.</t>
  </si>
  <si>
    <t>1.</t>
  </si>
  <si>
    <t>2.</t>
  </si>
  <si>
    <t>3.</t>
  </si>
  <si>
    <t>átlag</t>
  </si>
  <si>
    <t>R-R távolság az elektrokardiogrammon (mm)</t>
  </si>
  <si>
    <t>horizontális felbontás (mm/s)</t>
  </si>
  <si>
    <t>átlagos szívciklusidő (s)</t>
  </si>
  <si>
    <t>Saját nyugalmi EKG görbe felvétele Einthoven-féle elvezetésrendszerben(I-II-III). Az R-hullámok időkülönbségéből a szívfrekvencia meghatározása.</t>
  </si>
  <si>
    <t>A felvett EKG görbe egyik elvezetéséből a nevezetes feszültség- és idő intervallumok meghatározása.</t>
  </si>
  <si>
    <t>1.) Írja be a táblázatba az egyik einthoven féle elvezetésben regisztrált R-hullámok időkülömbségeit és számolja ki a szívfrekvenciát!</t>
  </si>
  <si>
    <t>vizsgált elvezetés (Einthoven)</t>
  </si>
  <si>
    <t>vertikális felbontás (mm/mV)</t>
  </si>
  <si>
    <t>hossza
(mm)</t>
  </si>
  <si>
    <t>időtartama
(ms)</t>
  </si>
  <si>
    <t>nevezetes hullámok</t>
  </si>
  <si>
    <t>magassága
(mm)</t>
  </si>
  <si>
    <t>amplitúdója
(mV)</t>
  </si>
  <si>
    <t>nevezetes tartományok</t>
  </si>
  <si>
    <t>P-hullám</t>
  </si>
  <si>
    <t>ST-szakasz</t>
  </si>
  <si>
    <t>QT-intervallum</t>
  </si>
  <si>
    <t>T-hullám</t>
  </si>
  <si>
    <t>QRS-komplexus</t>
  </si>
  <si>
    <t>PQ-intervallum</t>
  </si>
  <si>
    <t>R-hullám</t>
  </si>
  <si>
    <t>A nevezetes tartományok felismeréséhez használja a jegyzet 15. ábráját!</t>
  </si>
  <si>
    <t>3.) Szerkessze meg papíron az R-hullámhoz tartozó integrálvektort majd határozza meg a szive elektromos tengelyállását!</t>
  </si>
  <si>
    <t>x</t>
  </si>
  <si>
    <t>y</t>
  </si>
  <si>
    <t>R1</t>
  </si>
  <si>
    <t>szorzó:</t>
  </si>
  <si>
    <t>I</t>
  </si>
  <si>
    <t>R2</t>
  </si>
  <si>
    <t>R3</t>
  </si>
  <si>
    <t>II</t>
  </si>
  <si>
    <t>III</t>
  </si>
  <si>
    <t>1a</t>
  </si>
  <si>
    <t>1b</t>
  </si>
  <si>
    <t>2a</t>
  </si>
  <si>
    <t>2b</t>
  </si>
  <si>
    <t>3a</t>
  </si>
  <si>
    <t>3b</t>
  </si>
  <si>
    <t>szög:</t>
  </si>
  <si>
    <t>Einthoven féle elvezetés</t>
  </si>
  <si>
    <t>Rint</t>
  </si>
  <si>
    <t>I-</t>
  </si>
  <si>
    <t>II-</t>
  </si>
  <si>
    <t>I+</t>
  </si>
  <si>
    <t>III+</t>
  </si>
  <si>
    <t>III-</t>
  </si>
  <si>
    <t>II+</t>
  </si>
  <si>
    <t>RI</t>
  </si>
  <si>
    <t>RII</t>
  </si>
  <si>
    <t>RIII</t>
  </si>
  <si>
    <r>
      <t>A szív elektromos tengelyállása (</t>
    </r>
    <r>
      <rPr>
        <sz val="12"/>
        <color theme="1"/>
        <rFont val="Calibri"/>
        <family val="2"/>
        <charset val="238"/>
      </rPr>
      <t>°</t>
    </r>
    <r>
      <rPr>
        <sz val="12"/>
        <color theme="1"/>
        <rFont val="Calibri"/>
        <family val="2"/>
        <scheme val="minor"/>
      </rPr>
      <t>)</t>
    </r>
  </si>
  <si>
    <t>2.) Írja be a táblázatba az egyik einthoven féle elvezetésben regisztrált elektro-kardiogram nevezett szakaszainak paramétereit!</t>
  </si>
  <si>
    <t>R-hullám amplitúdó (mV)</t>
  </si>
  <si>
    <t>A szerkesztés után az alábbi táblázatba beírva az RI és RII amplitúdó értékeket, ellenőrizheti munkáját!</t>
  </si>
  <si>
    <t>Milyen típusú elvezetés az Einthoven féle EKG elvezetés?</t>
  </si>
  <si>
    <t>pulzus
(1/perc)</t>
  </si>
  <si>
    <t>A felvett EKG görbéből kiszámolt pulzusa:</t>
  </si>
  <si>
    <t>mért.egys.</t>
  </si>
  <si>
    <t>Szívének elektromos tengelyállása:</t>
  </si>
  <si>
    <t xml:space="preserve">Az R hullámhoz tartozó integrálvektor megszerkesztése és az elektromos tengelyállás meghatározása. </t>
  </si>
  <si>
    <t>Milyen fizikai mennyiség az elektrokardiogram független- és függő változója?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</si>
</sst>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3" fillId="0" borderId="0" xfId="0" applyNumberFormat="1" applyFont="1"/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164" fontId="13" fillId="0" borderId="0" xfId="0" applyNumberFormat="1" applyFont="1"/>
    <xf numFmtId="164" fontId="0" fillId="0" borderId="0" xfId="0" applyNumberFormat="1"/>
    <xf numFmtId="0" fontId="14" fillId="0" borderId="0" xfId="0" applyFont="1"/>
    <xf numFmtId="0" fontId="8" fillId="0" borderId="0" xfId="0" applyNumberFormat="1" applyFont="1" applyProtection="1"/>
    <xf numFmtId="0" fontId="6" fillId="0" borderId="0" xfId="0" applyNumberFormat="1" applyFont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right"/>
    </xf>
    <xf numFmtId="0" fontId="4" fillId="0" borderId="2" xfId="0" applyNumberFormat="1" applyFont="1" applyBorder="1" applyAlignment="1" applyProtection="1"/>
    <xf numFmtId="0" fontId="4" fillId="0" borderId="0" xfId="0" applyNumberFormat="1" applyFont="1" applyAlignment="1" applyProtection="1">
      <alignment horizontal="center"/>
    </xf>
    <xf numFmtId="0" fontId="9" fillId="0" borderId="7" xfId="0" applyNumberFormat="1" applyFont="1" applyBorder="1" applyAlignment="1" applyProtection="1">
      <alignment horizontal="right"/>
    </xf>
    <xf numFmtId="0" fontId="4" fillId="0" borderId="7" xfId="0" applyNumberFormat="1" applyFont="1" applyBorder="1" applyAlignment="1" applyProtection="1">
      <alignment horizontal="center"/>
    </xf>
    <xf numFmtId="0" fontId="7" fillId="0" borderId="2" xfId="0" applyNumberFormat="1" applyFont="1" applyBorder="1" applyAlignment="1" applyProtection="1">
      <alignment horizontal="right" vertical="top" wrapText="1"/>
    </xf>
    <xf numFmtId="0" fontId="7" fillId="0" borderId="12" xfId="0" applyNumberFormat="1" applyFont="1" applyBorder="1" applyAlignment="1" applyProtection="1">
      <alignment horizontal="right" vertical="top" wrapText="1"/>
    </xf>
    <xf numFmtId="0" fontId="8" fillId="0" borderId="0" xfId="0" applyNumberFormat="1" applyFont="1" applyAlignment="1" applyProtection="1">
      <alignment wrapText="1"/>
    </xf>
    <xf numFmtId="0" fontId="7" fillId="0" borderId="0" xfId="0" applyNumberFormat="1" applyFont="1" applyBorder="1" applyAlignment="1" applyProtection="1">
      <alignment horizontal="right" vertical="top" wrapText="1"/>
    </xf>
    <xf numFmtId="0" fontId="5" fillId="0" borderId="0" xfId="0" applyNumberFormat="1" applyFont="1" applyBorder="1" applyAlignment="1" applyProtection="1">
      <alignment wrapText="1"/>
    </xf>
    <xf numFmtId="0" fontId="4" fillId="0" borderId="0" xfId="0" applyNumberFormat="1" applyFont="1" applyFill="1" applyAlignment="1" applyProtection="1">
      <alignment horizontal="left"/>
    </xf>
    <xf numFmtId="0" fontId="8" fillId="0" borderId="0" xfId="0" applyNumberFormat="1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wrapText="1"/>
    </xf>
    <xf numFmtId="0" fontId="3" fillId="0" borderId="0" xfId="0" applyNumberFormat="1" applyFont="1" applyFill="1" applyAlignment="1" applyProtection="1">
      <alignment horizontal="left"/>
    </xf>
    <xf numFmtId="0" fontId="3" fillId="4" borderId="1" xfId="0" applyNumberFormat="1" applyFont="1" applyFill="1" applyBorder="1" applyAlignment="1" applyProtection="1">
      <alignment horizontal="center" wrapText="1"/>
    </xf>
    <xf numFmtId="0" fontId="3" fillId="4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Protection="1"/>
    <xf numFmtId="0" fontId="3" fillId="3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Alignment="1" applyProtection="1"/>
    <xf numFmtId="0" fontId="0" fillId="4" borderId="1" xfId="0" applyFill="1" applyBorder="1" applyAlignment="1" applyProtection="1">
      <alignment horizontal="center" wrapText="1"/>
    </xf>
    <xf numFmtId="0" fontId="0" fillId="0" borderId="0" xfId="0" applyProtection="1"/>
    <xf numFmtId="0" fontId="3" fillId="3" borderId="1" xfId="0" applyNumberFormat="1" applyFont="1" applyFill="1" applyBorder="1" applyAlignment="1" applyProtection="1">
      <alignment horizontal="center"/>
    </xf>
    <xf numFmtId="0" fontId="0" fillId="5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/>
    <xf numFmtId="0" fontId="13" fillId="0" borderId="0" xfId="0" applyFont="1" applyProtection="1"/>
    <xf numFmtId="0" fontId="3" fillId="0" borderId="0" xfId="0" applyNumberFormat="1" applyFont="1" applyFill="1" applyBorder="1" applyProtection="1"/>
    <xf numFmtId="0" fontId="3" fillId="0" borderId="0" xfId="0" applyFont="1" applyProtection="1"/>
    <xf numFmtId="0" fontId="16" fillId="0" borderId="0" xfId="0" applyFont="1" applyProtection="1"/>
    <xf numFmtId="0" fontId="4" fillId="0" borderId="0" xfId="0" applyNumberFormat="1" applyFont="1" applyFill="1" applyProtection="1"/>
    <xf numFmtId="0" fontId="8" fillId="0" borderId="0" xfId="0" applyNumberFormat="1" applyFont="1" applyFill="1" applyProtection="1"/>
    <xf numFmtId="0" fontId="11" fillId="0" borderId="0" xfId="0" applyNumberFormat="1" applyFont="1" applyFill="1" applyProtection="1"/>
    <xf numFmtId="0" fontId="5" fillId="0" borderId="0" xfId="0" applyNumberFormat="1" applyFont="1" applyAlignment="1" applyProtection="1">
      <alignment horizontal="left" vertical="top" wrapText="1"/>
    </xf>
    <xf numFmtId="0" fontId="7" fillId="0" borderId="13" xfId="0" applyNumberFormat="1" applyFont="1" applyFill="1" applyBorder="1" applyAlignment="1" applyProtection="1">
      <alignment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3" xfId="0" applyNumberFormat="1" applyFont="1" applyFill="1" applyBorder="1" applyAlignment="1" applyProtection="1">
      <alignment horizontal="center" wrapText="1"/>
      <protection locked="0"/>
    </xf>
    <xf numFmtId="0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1"/>
    <xf numFmtId="164" fontId="2" fillId="0" borderId="0" xfId="1" applyNumberFormat="1"/>
    <xf numFmtId="164" fontId="13" fillId="0" borderId="0" xfId="1" applyNumberFormat="1" applyFont="1"/>
    <xf numFmtId="0" fontId="13" fillId="0" borderId="0" xfId="1" applyFont="1"/>
    <xf numFmtId="0" fontId="21" fillId="0" borderId="0" xfId="1" applyFont="1"/>
    <xf numFmtId="0" fontId="3" fillId="0" borderId="0" xfId="1" applyNumberFormat="1" applyFont="1"/>
    <xf numFmtId="0" fontId="14" fillId="0" borderId="0" xfId="1" applyFont="1"/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17" fillId="5" borderId="3" xfId="0" applyNumberFormat="1" applyFont="1" applyFill="1" applyBorder="1" applyAlignment="1" applyProtection="1">
      <alignment horizontal="left" vertical="center"/>
    </xf>
    <xf numFmtId="0" fontId="17" fillId="5" borderId="4" xfId="0" applyNumberFormat="1" applyFont="1" applyFill="1" applyBorder="1" applyAlignment="1" applyProtection="1">
      <alignment horizontal="left" vertical="center"/>
    </xf>
    <xf numFmtId="0" fontId="17" fillId="5" borderId="5" xfId="0" applyNumberFormat="1" applyFont="1" applyFill="1" applyBorder="1" applyAlignment="1" applyProtection="1">
      <alignment horizontal="left" vertical="center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0" fontId="3" fillId="4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left" wrapText="1"/>
    </xf>
    <xf numFmtId="0" fontId="6" fillId="0" borderId="0" xfId="0" applyNumberFormat="1" applyFont="1" applyAlignment="1" applyProtection="1">
      <alignment horizontal="center"/>
    </xf>
    <xf numFmtId="0" fontId="10" fillId="0" borderId="8" xfId="0" applyNumberFormat="1" applyFont="1" applyBorder="1" applyAlignment="1" applyProtection="1">
      <alignment horizontal="left" wrapText="1"/>
    </xf>
    <xf numFmtId="0" fontId="10" fillId="0" borderId="9" xfId="0" applyNumberFormat="1" applyFont="1" applyBorder="1" applyAlignment="1" applyProtection="1">
      <alignment horizontal="left" wrapText="1"/>
    </xf>
    <xf numFmtId="0" fontId="10" fillId="0" borderId="10" xfId="0" applyNumberFormat="1" applyFont="1" applyBorder="1" applyAlignment="1" applyProtection="1">
      <alignment horizontal="left" wrapText="1"/>
    </xf>
    <xf numFmtId="0" fontId="5" fillId="0" borderId="0" xfId="0" applyNumberFormat="1" applyFont="1" applyBorder="1" applyAlignment="1" applyProtection="1">
      <alignment wrapText="1"/>
    </xf>
    <xf numFmtId="0" fontId="5" fillId="0" borderId="11" xfId="0" applyNumberFormat="1" applyFont="1" applyBorder="1" applyAlignment="1" applyProtection="1">
      <alignment wrapText="1"/>
    </xf>
    <xf numFmtId="0" fontId="5" fillId="0" borderId="7" xfId="0" applyNumberFormat="1" applyFont="1" applyBorder="1" applyAlignment="1" applyProtection="1">
      <alignment wrapText="1"/>
    </xf>
    <xf numFmtId="0" fontId="5" fillId="0" borderId="6" xfId="0" applyNumberFormat="1" applyFont="1" applyBorder="1" applyAlignment="1" applyProtection="1">
      <alignment wrapText="1"/>
    </xf>
    <xf numFmtId="0" fontId="19" fillId="2" borderId="3" xfId="0" applyNumberFormat="1" applyFont="1" applyFill="1" applyBorder="1" applyAlignment="1" applyProtection="1">
      <alignment horizontal="left"/>
      <protection locked="0"/>
    </xf>
    <xf numFmtId="0" fontId="19" fillId="2" borderId="4" xfId="0" applyNumberFormat="1" applyFont="1" applyFill="1" applyBorder="1" applyAlignment="1" applyProtection="1">
      <alignment horizontal="left"/>
      <protection locked="0"/>
    </xf>
    <xf numFmtId="0" fontId="9" fillId="0" borderId="1" xfId="0" applyNumberFormat="1" applyFont="1" applyBorder="1" applyAlignment="1" applyProtection="1">
      <alignment horizontal="right"/>
    </xf>
    <xf numFmtId="0" fontId="12" fillId="0" borderId="7" xfId="0" applyNumberFormat="1" applyFont="1" applyBorder="1" applyAlignment="1" applyProtection="1">
      <alignment horizontal="left"/>
    </xf>
    <xf numFmtId="0" fontId="19" fillId="2" borderId="5" xfId="0" applyNumberFormat="1" applyFont="1" applyFill="1" applyBorder="1" applyAlignment="1" applyProtection="1">
      <alignment horizontal="left"/>
      <protection locked="0"/>
    </xf>
    <xf numFmtId="0" fontId="9" fillId="0" borderId="4" xfId="0" applyNumberFormat="1" applyFont="1" applyBorder="1" applyAlignment="1" applyProtection="1">
      <alignment horizontal="right"/>
    </xf>
    <xf numFmtId="0" fontId="9" fillId="0" borderId="5" xfId="0" applyNumberFormat="1" applyFont="1" applyBorder="1" applyAlignment="1" applyProtection="1">
      <alignment horizontal="right"/>
    </xf>
    <xf numFmtId="0" fontId="5" fillId="0" borderId="0" xfId="0" applyNumberFormat="1" applyFont="1" applyBorder="1" applyAlignment="1" applyProtection="1">
      <alignment horizontal="left" vertical="top" wrapText="1"/>
    </xf>
    <xf numFmtId="0" fontId="5" fillId="0" borderId="11" xfId="0" applyNumberFormat="1" applyFont="1" applyBorder="1" applyAlignment="1" applyProtection="1">
      <alignment horizontal="left" vertical="top" wrapText="1"/>
    </xf>
    <xf numFmtId="0" fontId="7" fillId="0" borderId="8" xfId="0" applyNumberFormat="1" applyFont="1" applyBorder="1" applyAlignment="1" applyProtection="1">
      <alignment horizontal="left" wrapText="1"/>
    </xf>
    <xf numFmtId="0" fontId="7" fillId="0" borderId="9" xfId="0" applyNumberFormat="1" applyFont="1" applyBorder="1" applyAlignment="1" applyProtection="1">
      <alignment horizontal="left" wrapText="1"/>
    </xf>
    <xf numFmtId="0" fontId="7" fillId="0" borderId="10" xfId="0" applyNumberFormat="1" applyFont="1" applyBorder="1" applyAlignment="1" applyProtection="1">
      <alignment horizontal="left" wrapText="1"/>
    </xf>
    <xf numFmtId="0" fontId="7" fillId="0" borderId="2" xfId="0" applyNumberFormat="1" applyFont="1" applyBorder="1" applyAlignment="1" applyProtection="1">
      <alignment horizontal="left" wrapText="1"/>
    </xf>
    <xf numFmtId="0" fontId="7" fillId="0" borderId="0" xfId="0" applyNumberFormat="1" applyFont="1" applyBorder="1" applyAlignment="1" applyProtection="1">
      <alignment horizontal="left" wrapText="1"/>
    </xf>
    <xf numFmtId="0" fontId="7" fillId="0" borderId="11" xfId="0" applyNumberFormat="1" applyFont="1" applyBorder="1" applyAlignment="1" applyProtection="1">
      <alignment horizontal="left" wrapText="1"/>
    </xf>
    <xf numFmtId="0" fontId="7" fillId="0" borderId="12" xfId="0" applyNumberFormat="1" applyFont="1" applyBorder="1" applyAlignment="1" applyProtection="1">
      <alignment horizontal="left" wrapText="1"/>
    </xf>
    <xf numFmtId="0" fontId="7" fillId="0" borderId="7" xfId="0" applyNumberFormat="1" applyFont="1" applyBorder="1" applyAlignment="1" applyProtection="1">
      <alignment horizontal="left" wrapText="1"/>
    </xf>
    <xf numFmtId="0" fontId="7" fillId="0" borderId="6" xfId="0" applyNumberFormat="1" applyFont="1" applyBorder="1" applyAlignment="1" applyProtection="1">
      <alignment horizontal="left" wrapText="1"/>
    </xf>
    <xf numFmtId="0" fontId="3" fillId="3" borderId="1" xfId="0" applyNumberFormat="1" applyFont="1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0" fontId="0" fillId="4" borderId="14" xfId="0" applyNumberFormat="1" applyFont="1" applyFill="1" applyBorder="1" applyAlignment="1" applyProtection="1">
      <alignment horizontal="center" vertical="center" wrapText="1"/>
    </xf>
    <xf numFmtId="0" fontId="0" fillId="4" borderId="13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Border="1" applyAlignment="1" applyProtection="1">
      <alignment vertical="center" wrapText="1"/>
    </xf>
    <xf numFmtId="0" fontId="7" fillId="0" borderId="4" xfId="0" applyNumberFormat="1" applyFont="1" applyBorder="1" applyAlignment="1" applyProtection="1">
      <alignment vertical="center" wrapText="1"/>
    </xf>
    <xf numFmtId="0" fontId="7" fillId="0" borderId="5" xfId="0" applyNumberFormat="1" applyFont="1" applyBorder="1" applyAlignment="1" applyProtection="1">
      <alignment vertical="center" wrapText="1"/>
    </xf>
    <xf numFmtId="0" fontId="7" fillId="0" borderId="8" xfId="0" applyNumberFormat="1" applyFont="1" applyBorder="1" applyAlignment="1" applyProtection="1">
      <alignment horizontal="left" vertical="center" wrapText="1"/>
    </xf>
    <xf numFmtId="0" fontId="7" fillId="0" borderId="9" xfId="0" applyNumberFormat="1" applyFont="1" applyBorder="1" applyAlignment="1" applyProtection="1">
      <alignment horizontal="left" vertical="center" wrapText="1"/>
    </xf>
    <xf numFmtId="0" fontId="7" fillId="0" borderId="10" xfId="0" applyNumberFormat="1" applyFont="1" applyBorder="1" applyAlignment="1" applyProtection="1">
      <alignment horizontal="left" vertical="center" wrapText="1"/>
    </xf>
  </cellXfs>
  <cellStyles count="2">
    <cellStyle name="Norma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129123845895283E-2"/>
          <c:y val="5.3333224085803009E-2"/>
          <c:w val="0.93070866141732278"/>
          <c:h val="0.91619047619047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Einthoven!$A$3</c:f>
              <c:strCache>
                <c:ptCount val="1"/>
                <c:pt idx="0">
                  <c:v>I</c:v>
                </c:pt>
              </c:strCache>
            </c:strRef>
          </c:tx>
          <c:spPr>
            <a:ln w="19050" cap="sq">
              <a:solidFill>
                <a:schemeClr val="bg2">
                  <a:lumMod val="75000"/>
                </a:schemeClr>
              </a:solidFill>
              <a:round/>
              <a:tailEnd type="triangle" w="med" len="lg"/>
            </a:ln>
            <a:effectLst/>
          </c:spPr>
          <c:marker>
            <c:symbol val="none"/>
          </c:marker>
          <c:xVal>
            <c:numRef>
              <c:f>Einthoven!$B$3:$B$4</c:f>
              <c:numCache>
                <c:formatCode>General</c:formatCode>
                <c:ptCount val="2"/>
                <c:pt idx="0">
                  <c:v>10</c:v>
                </c:pt>
                <c:pt idx="1">
                  <c:v>110</c:v>
                </c:pt>
              </c:numCache>
            </c:numRef>
          </c:xVal>
          <c:yVal>
            <c:numRef>
              <c:f>Einthoven!$C$3:$C$4</c:f>
              <c:numCache>
                <c:formatCode>General</c:formatCode>
                <c:ptCount val="2"/>
                <c:pt idx="0">
                  <c:v>96.6</c:v>
                </c:pt>
                <c:pt idx="1">
                  <c:v>96.6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02-4CCB-9099-0DE9BEC2E393}"/>
            </c:ext>
          </c:extLst>
        </c:ser>
        <c:ser>
          <c:idx val="1"/>
          <c:order val="1"/>
          <c:tx>
            <c:strRef>
              <c:f>Einthoven!$A$5</c:f>
              <c:strCache>
                <c:ptCount val="1"/>
                <c:pt idx="0">
                  <c:v>II</c:v>
                </c:pt>
              </c:strCache>
            </c:strRef>
          </c:tx>
          <c:spPr>
            <a:ln w="19050" cap="sq">
              <a:solidFill>
                <a:schemeClr val="bg2">
                  <a:lumMod val="75000"/>
                </a:schemeClr>
              </a:solidFill>
              <a:round/>
              <a:tailEnd type="triangle" w="med" len="lg"/>
            </a:ln>
            <a:effectLst/>
          </c:spPr>
          <c:marker>
            <c:symbol val="none"/>
          </c:marker>
          <c:xVal>
            <c:numRef>
              <c:f>Einthoven!$B$5:$B$6</c:f>
              <c:numCache>
                <c:formatCode>General</c:formatCode>
                <c:ptCount val="2"/>
                <c:pt idx="0">
                  <c:v>10</c:v>
                </c:pt>
                <c:pt idx="1">
                  <c:v>60</c:v>
                </c:pt>
              </c:numCache>
            </c:numRef>
          </c:xVal>
          <c:yVal>
            <c:numRef>
              <c:f>Einthoven!$C$5:$C$6</c:f>
              <c:numCache>
                <c:formatCode>General</c:formatCode>
                <c:ptCount val="2"/>
                <c:pt idx="0">
                  <c:v>96.6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02-4CCB-9099-0DE9BEC2E393}"/>
            </c:ext>
          </c:extLst>
        </c:ser>
        <c:ser>
          <c:idx val="2"/>
          <c:order val="2"/>
          <c:tx>
            <c:strRef>
              <c:f>Einthoven!$A$7</c:f>
              <c:strCache>
                <c:ptCount val="1"/>
                <c:pt idx="0">
                  <c:v>III</c:v>
                </c:pt>
              </c:strCache>
            </c:strRef>
          </c:tx>
          <c:spPr>
            <a:ln w="19050" cap="sq">
              <a:solidFill>
                <a:schemeClr val="accent3"/>
              </a:solidFill>
              <a:round/>
              <a:tailEnd type="triangle" w="med" len="lg"/>
            </a:ln>
            <a:effectLst/>
          </c:spPr>
          <c:marker>
            <c:symbol val="none"/>
          </c:marker>
          <c:xVal>
            <c:numRef>
              <c:f>Einthoven!$B$7:$B$8</c:f>
              <c:numCache>
                <c:formatCode>General</c:formatCode>
                <c:ptCount val="2"/>
                <c:pt idx="0">
                  <c:v>110</c:v>
                </c:pt>
                <c:pt idx="1">
                  <c:v>60</c:v>
                </c:pt>
              </c:numCache>
            </c:numRef>
          </c:xVal>
          <c:yVal>
            <c:numRef>
              <c:f>Einthoven!$C$7:$C$8</c:f>
              <c:numCache>
                <c:formatCode>General</c:formatCode>
                <c:ptCount val="2"/>
                <c:pt idx="0">
                  <c:v>96.6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02-4CCB-9099-0DE9BEC2E393}"/>
            </c:ext>
          </c:extLst>
        </c:ser>
        <c:ser>
          <c:idx val="3"/>
          <c:order val="3"/>
          <c:tx>
            <c:strRef>
              <c:f>Einthoven!$A$24</c:f>
              <c:strCache>
                <c:ptCount val="1"/>
                <c:pt idx="0">
                  <c:v>1a</c:v>
                </c:pt>
              </c:strCache>
            </c:strRef>
          </c:tx>
          <c:spPr>
            <a:ln w="12700" cap="sq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Einthoven!$B$24:$B$25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Einthoven!$C$24:$C$25</c:f>
              <c:numCache>
                <c:formatCode>General</c:formatCode>
                <c:ptCount val="2"/>
                <c:pt idx="0">
                  <c:v>96.6</c:v>
                </c:pt>
                <c:pt idx="1">
                  <c:v>67.733756729740634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02-4CCB-9099-0DE9BEC2E393}"/>
            </c:ext>
          </c:extLst>
        </c:ser>
        <c:ser>
          <c:idx val="4"/>
          <c:order val="4"/>
          <c:tx>
            <c:strRef>
              <c:f>Einthoven!$A$26</c:f>
              <c:strCache>
                <c:ptCount val="1"/>
                <c:pt idx="0">
                  <c:v>1b</c:v>
                </c:pt>
              </c:strCache>
            </c:strRef>
          </c:tx>
          <c:spPr>
            <a:ln w="12700" cap="sq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Einthoven!$B$26:$B$27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Einthoven!$C$26:$C$27</c:f>
              <c:numCache>
                <c:formatCode>General</c:formatCode>
                <c:ptCount val="2"/>
                <c:pt idx="0">
                  <c:v>96.6</c:v>
                </c:pt>
                <c:pt idx="1">
                  <c:v>67.733756729740634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202-4CCB-9099-0DE9BEC2E393}"/>
            </c:ext>
          </c:extLst>
        </c:ser>
        <c:ser>
          <c:idx val="5"/>
          <c:order val="5"/>
          <c:tx>
            <c:strRef>
              <c:f>Einthoven!$A$28</c:f>
              <c:strCache>
                <c:ptCount val="1"/>
                <c:pt idx="0">
                  <c:v>2a</c:v>
                </c:pt>
              </c:strCache>
            </c:strRef>
          </c:tx>
          <c:spPr>
            <a:ln w="12700" cap="sq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Einthoven!$B$28:$B$29</c:f>
              <c:numCache>
                <c:formatCode>General</c:formatCode>
                <c:ptCount val="2"/>
                <c:pt idx="0">
                  <c:v>35</c:v>
                </c:pt>
                <c:pt idx="1">
                  <c:v>60</c:v>
                </c:pt>
              </c:numCache>
            </c:numRef>
          </c:xVal>
          <c:yVal>
            <c:numRef>
              <c:f>Einthoven!$C$28:$C$29</c:f>
              <c:numCache>
                <c:formatCode>General</c:formatCode>
                <c:ptCount val="2"/>
                <c:pt idx="0">
                  <c:v>53.3</c:v>
                </c:pt>
                <c:pt idx="1">
                  <c:v>67.733756729740634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202-4CCB-9099-0DE9BEC2E393}"/>
            </c:ext>
          </c:extLst>
        </c:ser>
        <c:ser>
          <c:idx val="6"/>
          <c:order val="6"/>
          <c:tx>
            <c:strRef>
              <c:f>Einthoven!$A$30</c:f>
              <c:strCache>
                <c:ptCount val="1"/>
                <c:pt idx="0">
                  <c:v>2b</c:v>
                </c:pt>
              </c:strCache>
            </c:strRef>
          </c:tx>
          <c:spPr>
            <a:ln w="12700" cap="sq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Einthoven!$B$30:$B$31</c:f>
              <c:numCache>
                <c:formatCode>General</c:formatCode>
                <c:ptCount val="2"/>
                <c:pt idx="0">
                  <c:v>35</c:v>
                </c:pt>
                <c:pt idx="1">
                  <c:v>60</c:v>
                </c:pt>
              </c:numCache>
            </c:numRef>
          </c:xVal>
          <c:yVal>
            <c:numRef>
              <c:f>Einthoven!$C$30:$C$31</c:f>
              <c:numCache>
                <c:formatCode>General</c:formatCode>
                <c:ptCount val="2"/>
                <c:pt idx="0">
                  <c:v>53.3</c:v>
                </c:pt>
                <c:pt idx="1">
                  <c:v>67.733756729740634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202-4CCB-9099-0DE9BEC2E393}"/>
            </c:ext>
          </c:extLst>
        </c:ser>
        <c:ser>
          <c:idx val="7"/>
          <c:order val="7"/>
          <c:tx>
            <c:strRef>
              <c:f>Einthoven!$A$32</c:f>
              <c:strCache>
                <c:ptCount val="1"/>
                <c:pt idx="0">
                  <c:v>3a</c:v>
                </c:pt>
              </c:strCache>
            </c:strRef>
          </c:tx>
          <c:spPr>
            <a:ln w="12700" cap="sq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Einthoven!$B$32:$B$33</c:f>
              <c:numCache>
                <c:formatCode>General</c:formatCode>
                <c:ptCount val="2"/>
                <c:pt idx="0">
                  <c:v>85</c:v>
                </c:pt>
                <c:pt idx="1">
                  <c:v>60</c:v>
                </c:pt>
              </c:numCache>
            </c:numRef>
          </c:xVal>
          <c:yVal>
            <c:numRef>
              <c:f>Einthoven!$C$32:$C$33</c:f>
              <c:numCache>
                <c:formatCode>General</c:formatCode>
                <c:ptCount val="2"/>
                <c:pt idx="0">
                  <c:v>53.3</c:v>
                </c:pt>
                <c:pt idx="1">
                  <c:v>67.733756729740634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202-4CCB-9099-0DE9BEC2E393}"/>
            </c:ext>
          </c:extLst>
        </c:ser>
        <c:ser>
          <c:idx val="8"/>
          <c:order val="8"/>
          <c:tx>
            <c:strRef>
              <c:f>Einthoven!$A$34</c:f>
              <c:strCache>
                <c:ptCount val="1"/>
                <c:pt idx="0">
                  <c:v>3b</c:v>
                </c:pt>
              </c:strCache>
            </c:strRef>
          </c:tx>
          <c:spPr>
            <a:ln w="12700" cap="sq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Einthoven!$B$34:$B$35</c:f>
              <c:numCache>
                <c:formatCode>General</c:formatCode>
                <c:ptCount val="2"/>
                <c:pt idx="0">
                  <c:v>85</c:v>
                </c:pt>
                <c:pt idx="1">
                  <c:v>60</c:v>
                </c:pt>
              </c:numCache>
            </c:numRef>
          </c:xVal>
          <c:yVal>
            <c:numRef>
              <c:f>Einthoven!$C$34:$C$35</c:f>
              <c:numCache>
                <c:formatCode>General</c:formatCode>
                <c:ptCount val="2"/>
                <c:pt idx="0">
                  <c:v>53.3</c:v>
                </c:pt>
                <c:pt idx="1">
                  <c:v>67.733756729740634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202-4CCB-9099-0DE9BEC2E393}"/>
            </c:ext>
          </c:extLst>
        </c:ser>
        <c:ser>
          <c:idx val="9"/>
          <c:order val="9"/>
          <c:tx>
            <c:strRef>
              <c:f>Einthoven!$A$11</c:f>
              <c:strCache>
                <c:ptCount val="1"/>
                <c:pt idx="0">
                  <c:v>R1</c:v>
                </c:pt>
              </c:strCache>
            </c:strRef>
          </c:tx>
          <c:spPr>
            <a:ln w="31750" cap="sq">
              <a:solidFill>
                <a:schemeClr val="accent1">
                  <a:lumMod val="75000"/>
                </a:schemeClr>
              </a:solidFill>
              <a:bevel/>
              <a:tailEnd type="triangle"/>
            </a:ln>
            <a:effectLst/>
          </c:spPr>
          <c:marker>
            <c:symbol val="none"/>
          </c:marker>
          <c:xVal>
            <c:numRef>
              <c:f>Einthoven!$B$11:$B$12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Einthoven!$C$11:$C$12</c:f>
              <c:numCache>
                <c:formatCode>General</c:formatCode>
                <c:ptCount val="2"/>
                <c:pt idx="0">
                  <c:v>96.6</c:v>
                </c:pt>
                <c:pt idx="1">
                  <c:v>96.6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202-4CCB-9099-0DE9BEC2E393}"/>
            </c:ext>
          </c:extLst>
        </c:ser>
        <c:ser>
          <c:idx val="10"/>
          <c:order val="10"/>
          <c:tx>
            <c:strRef>
              <c:f>Einthoven!$A$13</c:f>
              <c:strCache>
                <c:ptCount val="1"/>
                <c:pt idx="0">
                  <c:v>R2</c:v>
                </c:pt>
              </c:strCache>
            </c:strRef>
          </c:tx>
          <c:spPr>
            <a:ln w="31750" cap="sq">
              <a:solidFill>
                <a:schemeClr val="accent1">
                  <a:lumMod val="75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Einthoven!$B$13:$B$14</c:f>
              <c:numCache>
                <c:formatCode>General</c:formatCod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xVal>
          <c:yVal>
            <c:numRef>
              <c:f>Einthoven!$C$13:$C$14</c:f>
              <c:numCache>
                <c:formatCode>General</c:formatCode>
                <c:ptCount val="2"/>
                <c:pt idx="0">
                  <c:v>53.3</c:v>
                </c:pt>
                <c:pt idx="1">
                  <c:v>53.3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202-4CCB-9099-0DE9BEC2E393}"/>
            </c:ext>
          </c:extLst>
        </c:ser>
        <c:ser>
          <c:idx val="11"/>
          <c:order val="11"/>
          <c:tx>
            <c:strRef>
              <c:f>Einthoven!$A$15</c:f>
              <c:strCache>
                <c:ptCount val="1"/>
                <c:pt idx="0">
                  <c:v>R3</c:v>
                </c:pt>
              </c:strCache>
            </c:strRef>
          </c:tx>
          <c:spPr>
            <a:ln w="31750" cap="sq">
              <a:solidFill>
                <a:schemeClr val="accent1">
                  <a:lumMod val="75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Einthoven!$B$15:$B$16</c:f>
              <c:numCache>
                <c:formatCode>General</c:formatCode>
                <c:ptCount val="2"/>
                <c:pt idx="0">
                  <c:v>85</c:v>
                </c:pt>
                <c:pt idx="1">
                  <c:v>85</c:v>
                </c:pt>
              </c:numCache>
            </c:numRef>
          </c:xVal>
          <c:yVal>
            <c:numRef>
              <c:f>Einthoven!$C$15:$C$16</c:f>
              <c:numCache>
                <c:formatCode>General</c:formatCode>
                <c:ptCount val="2"/>
                <c:pt idx="0">
                  <c:v>53.3</c:v>
                </c:pt>
                <c:pt idx="1">
                  <c:v>53.3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202-4CCB-9099-0DE9BEC2E393}"/>
            </c:ext>
          </c:extLst>
        </c:ser>
        <c:ser>
          <c:idx val="12"/>
          <c:order val="12"/>
          <c:tx>
            <c:strRef>
              <c:f>Einthoven!$A$19</c:f>
              <c:strCache>
                <c:ptCount val="1"/>
                <c:pt idx="0">
                  <c:v>Rint</c:v>
                </c:pt>
              </c:strCache>
            </c:strRef>
          </c:tx>
          <c:spPr>
            <a:ln w="31750" cap="sq">
              <a:solidFill>
                <a:srgbClr val="FF0000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Einthoven!$B$19:$B$20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Einthoven!$C$19:$C$20</c:f>
              <c:numCache>
                <c:formatCode>General</c:formatCode>
                <c:ptCount val="2"/>
                <c:pt idx="0">
                  <c:v>67.733756729740634</c:v>
                </c:pt>
                <c:pt idx="1">
                  <c:v>67.733756729740634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202-4CCB-9099-0DE9BEC2E393}"/>
            </c:ext>
          </c:extLst>
        </c:ser>
        <c:ser>
          <c:idx val="13"/>
          <c:order val="13"/>
          <c:tx>
            <c:v>I-</c:v>
          </c:tx>
          <c:spPr>
            <a:ln w="19050" cap="sq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Einthoven!$E$3:$E$4</c:f>
              <c:numCache>
                <c:formatCode>General</c:formatCode>
                <c:ptCount val="2"/>
                <c:pt idx="0">
                  <c:v>8</c:v>
                </c:pt>
                <c:pt idx="1">
                  <c:v>10</c:v>
                </c:pt>
              </c:numCache>
            </c:numRef>
          </c:xVal>
          <c:yVal>
            <c:numRef>
              <c:f>Einthoven!$F$3:$F$4</c:f>
              <c:numCache>
                <c:formatCode>General</c:formatCode>
                <c:ptCount val="2"/>
                <c:pt idx="0">
                  <c:v>98</c:v>
                </c:pt>
                <c:pt idx="1">
                  <c:v>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1A-4605-9CA3-1EC6D014200E}"/>
            </c:ext>
          </c:extLst>
        </c:ser>
        <c:ser>
          <c:idx val="14"/>
          <c:order val="14"/>
          <c:tx>
            <c:v>II-</c:v>
          </c:tx>
          <c:spPr>
            <a:ln w="19050" cap="sq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Einthoven!$G$3:$G$4</c:f>
              <c:numCache>
                <c:formatCode>General</c:formatCode>
                <c:ptCount val="2"/>
                <c:pt idx="0">
                  <c:v>7</c:v>
                </c:pt>
                <c:pt idx="1">
                  <c:v>9</c:v>
                </c:pt>
              </c:numCache>
            </c:numRef>
          </c:xVal>
          <c:yVal>
            <c:numRef>
              <c:f>Einthoven!$H$3:$H$4</c:f>
              <c:numCache>
                <c:formatCode>General</c:formatCode>
                <c:ptCount val="2"/>
                <c:pt idx="0">
                  <c:v>95</c:v>
                </c:pt>
                <c:pt idx="1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1A-4605-9CA3-1EC6D014200E}"/>
            </c:ext>
          </c:extLst>
        </c:ser>
        <c:ser>
          <c:idx val="15"/>
          <c:order val="15"/>
          <c:tx>
            <c:v>RI+a</c:v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sq">
                <a:solidFill>
                  <a:schemeClr val="bg2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C1A-4605-9CA3-1EC6D014200E}"/>
              </c:ext>
            </c:extLst>
          </c:dPt>
          <c:xVal>
            <c:numRef>
              <c:f>Einthoven!$I$3:$I$4</c:f>
              <c:numCache>
                <c:formatCode>General</c:formatCode>
                <c:ptCount val="2"/>
                <c:pt idx="0">
                  <c:v>109</c:v>
                </c:pt>
                <c:pt idx="1">
                  <c:v>111</c:v>
                </c:pt>
              </c:numCache>
            </c:numRef>
          </c:xVal>
          <c:yVal>
            <c:numRef>
              <c:f>Einthoven!$J$3:$J$4</c:f>
              <c:numCache>
                <c:formatCode>General</c:formatCode>
                <c:ptCount val="2"/>
                <c:pt idx="0">
                  <c:v>99</c:v>
                </c:pt>
                <c:pt idx="1">
                  <c:v>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1A-4605-9CA3-1EC6D014200E}"/>
            </c:ext>
          </c:extLst>
        </c:ser>
        <c:ser>
          <c:idx val="16"/>
          <c:order val="16"/>
          <c:tx>
            <c:v>RI+b</c:v>
          </c:tx>
          <c:spPr>
            <a:ln w="19050" cap="sq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Einthoven!$I$5:$I$6</c:f>
              <c:numCache>
                <c:formatCode>General</c:formatCode>
                <c:ptCount val="2"/>
                <c:pt idx="0">
                  <c:v>110</c:v>
                </c:pt>
                <c:pt idx="1">
                  <c:v>110</c:v>
                </c:pt>
              </c:numCache>
            </c:numRef>
          </c:xVal>
          <c:yVal>
            <c:numRef>
              <c:f>Einthoven!$J$5:$J$6</c:f>
              <c:numCache>
                <c:formatCode>General</c:formatCode>
                <c:ptCount val="2"/>
                <c:pt idx="0">
                  <c:v>98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C1A-4605-9CA3-1EC6D014200E}"/>
            </c:ext>
          </c:extLst>
        </c:ser>
        <c:ser>
          <c:idx val="17"/>
          <c:order val="17"/>
          <c:tx>
            <c:v>RIII-</c:v>
          </c:tx>
          <c:spPr>
            <a:ln w="19050" cap="sq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Einthoven!$K$3:$K$4</c:f>
              <c:numCache>
                <c:formatCode>General</c:formatCode>
                <c:ptCount val="2"/>
                <c:pt idx="0">
                  <c:v>111</c:v>
                </c:pt>
                <c:pt idx="1">
                  <c:v>113</c:v>
                </c:pt>
              </c:numCache>
            </c:numRef>
          </c:xVal>
          <c:yVal>
            <c:numRef>
              <c:f>Einthoven!$L$3:$L$4</c:f>
              <c:numCache>
                <c:formatCode>General</c:formatCode>
                <c:ptCount val="2"/>
                <c:pt idx="0">
                  <c:v>95</c:v>
                </c:pt>
                <c:pt idx="1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C1A-4605-9CA3-1EC6D014200E}"/>
            </c:ext>
          </c:extLst>
        </c:ser>
        <c:ser>
          <c:idx val="18"/>
          <c:order val="18"/>
          <c:tx>
            <c:v>RII+a</c:v>
          </c:tx>
          <c:spPr>
            <a:ln w="19050" cap="sq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sq">
                <a:solidFill>
                  <a:schemeClr val="bg2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C1A-4605-9CA3-1EC6D014200E}"/>
              </c:ext>
            </c:extLst>
          </c:dPt>
          <c:xVal>
            <c:numRef>
              <c:f>Einthoven!$M$3:$M$4</c:f>
              <c:numCache>
                <c:formatCode>General</c:formatCode>
                <c:ptCount val="2"/>
                <c:pt idx="0">
                  <c:v>55</c:v>
                </c:pt>
                <c:pt idx="1">
                  <c:v>57</c:v>
                </c:pt>
              </c:numCache>
            </c:numRef>
          </c:xVal>
          <c:yVal>
            <c:numRef>
              <c:f>Einthoven!$N$3:$N$4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C1A-4605-9CA3-1EC6D014200E}"/>
            </c:ext>
          </c:extLst>
        </c:ser>
        <c:ser>
          <c:idx val="19"/>
          <c:order val="19"/>
          <c:tx>
            <c:v>RII+b</c:v>
          </c:tx>
          <c:spPr>
            <a:ln w="19050" cap="sq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Einthoven!$M$5:$M$6</c:f>
              <c:numCache>
                <c:formatCode>General</c:formatCod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xVal>
          <c:yVal>
            <c:numRef>
              <c:f>Einthoven!$N$5:$N$6</c:f>
              <c:numCache>
                <c:formatCode>General</c:formatCode>
                <c:ptCount val="2"/>
                <c:pt idx="0">
                  <c:v>9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C1A-4605-9CA3-1EC6D014200E}"/>
            </c:ext>
          </c:extLst>
        </c:ser>
        <c:ser>
          <c:idx val="20"/>
          <c:order val="20"/>
          <c:tx>
            <c:v>RIII+a</c:v>
          </c:tx>
          <c:spPr>
            <a:ln w="19050" cap="sq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sq">
                <a:solidFill>
                  <a:schemeClr val="bg2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0C1A-4605-9CA3-1EC6D014200E}"/>
              </c:ext>
            </c:extLst>
          </c:dPt>
          <c:xVal>
            <c:numRef>
              <c:f>Einthoven!$O$3:$O$4</c:f>
              <c:numCache>
                <c:formatCode>General</c:formatCode>
                <c:ptCount val="2"/>
                <c:pt idx="0">
                  <c:v>63</c:v>
                </c:pt>
                <c:pt idx="1">
                  <c:v>65</c:v>
                </c:pt>
              </c:numCache>
            </c:numRef>
          </c:xVal>
          <c:yVal>
            <c:numRef>
              <c:f>Einthoven!$P$3:$P$4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C1A-4605-9CA3-1EC6D014200E}"/>
            </c:ext>
          </c:extLst>
        </c:ser>
        <c:ser>
          <c:idx val="21"/>
          <c:order val="21"/>
          <c:tx>
            <c:v>RIII+b</c:v>
          </c:tx>
          <c:spPr>
            <a:ln w="19050" cap="sq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Einthoven!$O$5:$O$6</c:f>
              <c:numCache>
                <c:formatCode>General</c:formatCode>
                <c:ptCount val="2"/>
                <c:pt idx="0">
                  <c:v>64</c:v>
                </c:pt>
                <c:pt idx="1">
                  <c:v>64</c:v>
                </c:pt>
              </c:numCache>
            </c:numRef>
          </c:xVal>
          <c:yVal>
            <c:numRef>
              <c:f>Einthoven!$P$5:$P$6</c:f>
              <c:numCache>
                <c:formatCode>General</c:formatCode>
                <c:ptCount val="2"/>
                <c:pt idx="0">
                  <c:v>9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C1A-4605-9CA3-1EC6D014200E}"/>
            </c:ext>
          </c:extLst>
        </c:ser>
        <c:ser>
          <c:idx val="22"/>
          <c:order val="22"/>
          <c:tx>
            <c:v>RI</c:v>
          </c:tx>
          <c:spPr>
            <a:ln w="25400" cap="sq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Einthoven!$E$11:$E$12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Einthoven!$F$11:$F$12</c:f>
              <c:numCache>
                <c:formatCode>General</c:formatCode>
                <c:ptCount val="2"/>
                <c:pt idx="0">
                  <c:v>104</c:v>
                </c:pt>
                <c:pt idx="1">
                  <c:v>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C1A-4605-9CA3-1EC6D014200E}"/>
            </c:ext>
          </c:extLst>
        </c:ser>
        <c:ser>
          <c:idx val="23"/>
          <c:order val="23"/>
          <c:tx>
            <c:v>RII</c:v>
          </c:tx>
          <c:spPr>
            <a:ln w="25400" cap="sq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Einthoven!$G$11:$G$12</c:f>
              <c:numCache>
                <c:formatCode>General</c:formatCod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xVal>
          <c:yVal>
            <c:numRef>
              <c:f>Einthoven!$H$11:$H$12</c:f>
              <c:numCache>
                <c:formatCode>General</c:formatCode>
                <c:ptCount val="2"/>
                <c:pt idx="0">
                  <c:v>55</c:v>
                </c:pt>
                <c:pt idx="1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C1A-4605-9CA3-1EC6D014200E}"/>
            </c:ext>
          </c:extLst>
        </c:ser>
        <c:ser>
          <c:idx val="24"/>
          <c:order val="24"/>
          <c:tx>
            <c:v>RII,</c:v>
          </c:tx>
          <c:spPr>
            <a:ln w="25400" cap="sq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Einthoven!$G$13:$G$14</c:f>
              <c:numCache>
                <c:formatCode>General</c:formatCode>
                <c:ptCount val="2"/>
                <c:pt idx="0">
                  <c:v>26.5</c:v>
                </c:pt>
                <c:pt idx="1">
                  <c:v>26.5</c:v>
                </c:pt>
              </c:numCache>
            </c:numRef>
          </c:xVal>
          <c:yVal>
            <c:numRef>
              <c:f>Einthoven!$H$13:$H$14</c:f>
              <c:numCache>
                <c:formatCode>General</c:formatCode>
                <c:ptCount val="2"/>
                <c:pt idx="0">
                  <c:v>55</c:v>
                </c:pt>
                <c:pt idx="1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C1A-4605-9CA3-1EC6D014200E}"/>
            </c:ext>
          </c:extLst>
        </c:ser>
        <c:ser>
          <c:idx val="25"/>
          <c:order val="25"/>
          <c:tx>
            <c:v>RIII</c:v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5400" cap="sq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0C1A-4605-9CA3-1EC6D014200E}"/>
              </c:ext>
            </c:extLst>
          </c:dPt>
          <c:xVal>
            <c:numRef>
              <c:f>Einthoven!$I$11:$I$12</c:f>
              <c:numCache>
                <c:formatCode>General</c:formatCode>
                <c:ptCount val="2"/>
                <c:pt idx="0">
                  <c:v>90</c:v>
                </c:pt>
                <c:pt idx="1">
                  <c:v>90</c:v>
                </c:pt>
              </c:numCache>
            </c:numRef>
          </c:xVal>
          <c:yVal>
            <c:numRef>
              <c:f>Einthoven!$J$11:$J$12</c:f>
              <c:numCache>
                <c:formatCode>General</c:formatCode>
                <c:ptCount val="2"/>
                <c:pt idx="0">
                  <c:v>55</c:v>
                </c:pt>
                <c:pt idx="1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C1A-4605-9CA3-1EC6D014200E}"/>
            </c:ext>
          </c:extLst>
        </c:ser>
        <c:ser>
          <c:idx val="26"/>
          <c:order val="26"/>
          <c:tx>
            <c:v>RIII,</c:v>
          </c:tx>
          <c:spPr>
            <a:ln w="25400" cap="sq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Einthoven!$I$13:$I$14</c:f>
              <c:numCache>
                <c:formatCode>General</c:formatCode>
                <c:ptCount val="2"/>
                <c:pt idx="0">
                  <c:v>91.5</c:v>
                </c:pt>
                <c:pt idx="1">
                  <c:v>91.5</c:v>
                </c:pt>
              </c:numCache>
            </c:numRef>
          </c:xVal>
          <c:yVal>
            <c:numRef>
              <c:f>Einthoven!$J$13:$J$14</c:f>
              <c:numCache>
                <c:formatCode>General</c:formatCode>
                <c:ptCount val="2"/>
                <c:pt idx="0">
                  <c:v>55</c:v>
                </c:pt>
                <c:pt idx="1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C1A-4605-9CA3-1EC6D014200E}"/>
            </c:ext>
          </c:extLst>
        </c:ser>
        <c:ser>
          <c:idx val="27"/>
          <c:order val="27"/>
          <c:tx>
            <c:v>RIII,,</c:v>
          </c:tx>
          <c:spPr>
            <a:ln w="25400" cap="sq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Einthoven!$I$15:$I$16</c:f>
              <c:numCache>
                <c:formatCode>General</c:formatCode>
                <c:ptCount val="2"/>
                <c:pt idx="0">
                  <c:v>93</c:v>
                </c:pt>
                <c:pt idx="1">
                  <c:v>93</c:v>
                </c:pt>
              </c:numCache>
            </c:numRef>
          </c:xVal>
          <c:yVal>
            <c:numRef>
              <c:f>Einthoven!$J$15:$J$16</c:f>
              <c:numCache>
                <c:formatCode>General</c:formatCode>
                <c:ptCount val="2"/>
                <c:pt idx="0">
                  <c:v>55</c:v>
                </c:pt>
                <c:pt idx="1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C1A-4605-9CA3-1EC6D0142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028080"/>
        <c:axId val="905028496"/>
      </c:scatterChart>
      <c:valAx>
        <c:axId val="905028080"/>
        <c:scaling>
          <c:orientation val="minMax"/>
          <c:max val="11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905028496"/>
        <c:crosses val="autoZero"/>
        <c:crossBetween val="midCat"/>
      </c:valAx>
      <c:valAx>
        <c:axId val="905028496"/>
        <c:scaling>
          <c:orientation val="minMax"/>
          <c:max val="105"/>
          <c:min val="4"/>
        </c:scaling>
        <c:delete val="1"/>
        <c:axPos val="l"/>
        <c:numFmt formatCode="General" sourceLinked="1"/>
        <c:majorTickMark val="out"/>
        <c:minorTickMark val="none"/>
        <c:tickLblPos val="nextTo"/>
        <c:crossAx val="905028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52556523906322E-2"/>
          <c:y val="1.9602996645286887E-2"/>
          <c:w val="0.8656395398646386"/>
          <c:h val="0.96596200309398417"/>
        </c:manualLayout>
      </c:layout>
      <c:pieChart>
        <c:varyColors val="1"/>
        <c:ser>
          <c:idx val="10"/>
          <c:order val="10"/>
          <c:tx>
            <c:v>szög</c:v>
          </c:tx>
          <c:spPr>
            <a:ln>
              <a:noFill/>
            </a:ln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C06-4D1C-9854-3C27D760FED0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C06-4D1C-9854-3C27D760FED0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  <a:alpha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C06-4D1C-9854-3C27D760FED0}"/>
              </c:ext>
            </c:extLst>
          </c:dPt>
          <c:val>
            <c:numRef>
              <c:f>szögtartományos!$U$4:$U$6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06-4D1C-9854-3C27D760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0"/>
      </c:pieChart>
      <c:scatterChart>
        <c:scatterStyle val="lineMarker"/>
        <c:varyColors val="0"/>
        <c:ser>
          <c:idx val="0"/>
          <c:order val="0"/>
          <c:tx>
            <c:strRef>
              <c:f>szögtartományos!$A$3</c:f>
              <c:strCache>
                <c:ptCount val="1"/>
                <c:pt idx="0">
                  <c:v>I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  <a:tailEnd type="triangle" w="med" len="lg"/>
            </a:ln>
          </c:spPr>
          <c:marker>
            <c:symbol val="none"/>
          </c:marker>
          <c:xVal>
            <c:numRef>
              <c:f>szögtartományos!$B$3:$B$4</c:f>
              <c:numCache>
                <c:formatCode>General</c:formatCode>
                <c:ptCount val="2"/>
                <c:pt idx="0">
                  <c:v>10</c:v>
                </c:pt>
                <c:pt idx="1">
                  <c:v>110</c:v>
                </c:pt>
              </c:numCache>
            </c:numRef>
          </c:xVal>
          <c:yVal>
            <c:numRef>
              <c:f>szögtartományos!$C$3:$C$4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C06-4D1C-9854-3C27D760FED0}"/>
            </c:ext>
          </c:extLst>
        </c:ser>
        <c:ser>
          <c:idx val="1"/>
          <c:order val="1"/>
          <c:tx>
            <c:strRef>
              <c:f>szögtartományos!$A$5</c:f>
              <c:strCache>
                <c:ptCount val="1"/>
                <c:pt idx="0">
                  <c:v>II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  <a:tailEnd type="triangle" w="med" len="lg"/>
            </a:ln>
          </c:spPr>
          <c:marker>
            <c:symbol val="none"/>
          </c:marker>
          <c:xVal>
            <c:numRef>
              <c:f>szögtartományos!$B$5:$B$6</c:f>
              <c:numCache>
                <c:formatCode>General</c:formatCode>
                <c:ptCount val="2"/>
                <c:pt idx="0">
                  <c:v>31.14</c:v>
                </c:pt>
                <c:pt idx="1">
                  <c:v>88.86</c:v>
                </c:pt>
              </c:numCache>
            </c:numRef>
          </c:xVal>
          <c:yVal>
            <c:numRef>
              <c:f>szögtartományos!$C$5:$C$6</c:f>
              <c:numCache>
                <c:formatCode>General</c:formatCode>
                <c:ptCount val="2"/>
                <c:pt idx="0">
                  <c:v>110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C06-4D1C-9854-3C27D760FED0}"/>
            </c:ext>
          </c:extLst>
        </c:ser>
        <c:ser>
          <c:idx val="2"/>
          <c:order val="2"/>
          <c:tx>
            <c:strRef>
              <c:f>szögtartományos!$A$7</c:f>
              <c:strCache>
                <c:ptCount val="1"/>
                <c:pt idx="0">
                  <c:v>III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  <a:tailEnd type="triangle" w="med" len="lg"/>
            </a:ln>
          </c:spPr>
          <c:marker>
            <c:symbol val="none"/>
          </c:marker>
          <c:xVal>
            <c:numRef>
              <c:f>szögtartományos!$B$7:$B$8</c:f>
              <c:numCache>
                <c:formatCode>General</c:formatCode>
                <c:ptCount val="2"/>
                <c:pt idx="0">
                  <c:v>88.86</c:v>
                </c:pt>
                <c:pt idx="1">
                  <c:v>31.14</c:v>
                </c:pt>
              </c:numCache>
            </c:numRef>
          </c:xVal>
          <c:yVal>
            <c:numRef>
              <c:f>szögtartományos!$C$7:$C$8</c:f>
              <c:numCache>
                <c:formatCode>General</c:formatCode>
                <c:ptCount val="2"/>
                <c:pt idx="0">
                  <c:v>110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C06-4D1C-9854-3C27D760FED0}"/>
            </c:ext>
          </c:extLst>
        </c:ser>
        <c:ser>
          <c:idx val="3"/>
          <c:order val="3"/>
          <c:tx>
            <c:strRef>
              <c:f>szögtartományos!$F$19</c:f>
              <c:strCache>
                <c:ptCount val="1"/>
                <c:pt idx="0">
                  <c:v>R1</c:v>
                </c:pt>
              </c:strCache>
            </c:strRef>
          </c:tx>
          <c:spPr>
            <a:ln w="25400" cap="sq">
              <a:solidFill>
                <a:schemeClr val="accent1">
                  <a:lumMod val="75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szögtartományos!$B$11:$B$12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szögtartományos!$C$11:$C$12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C06-4D1C-9854-3C27D760FED0}"/>
            </c:ext>
          </c:extLst>
        </c:ser>
        <c:ser>
          <c:idx val="4"/>
          <c:order val="4"/>
          <c:tx>
            <c:strRef>
              <c:f>szögtartományos!$A$13</c:f>
              <c:strCache>
                <c:ptCount val="1"/>
                <c:pt idx="0">
                  <c:v>R2</c:v>
                </c:pt>
              </c:strCache>
            </c:strRef>
          </c:tx>
          <c:spPr>
            <a:ln w="25400" cap="sq">
              <a:solidFill>
                <a:schemeClr val="accent1">
                  <a:lumMod val="75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szögtartományos!$B$13:$B$14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szögtartományos!$C$13:$C$14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C06-4D1C-9854-3C27D760FED0}"/>
            </c:ext>
          </c:extLst>
        </c:ser>
        <c:ser>
          <c:idx val="5"/>
          <c:order val="5"/>
          <c:tx>
            <c:strRef>
              <c:f>szögtartományos!$A$15</c:f>
              <c:strCache>
                <c:ptCount val="1"/>
                <c:pt idx="0">
                  <c:v>R3</c:v>
                </c:pt>
              </c:strCache>
            </c:strRef>
          </c:tx>
          <c:spPr>
            <a:ln w="25400" cap="sq">
              <a:solidFill>
                <a:schemeClr val="accent1">
                  <a:lumMod val="75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szögtartományos!$B$15:$B$16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szögtartományos!$C$15:$C$16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C06-4D1C-9854-3C27D760FED0}"/>
            </c:ext>
          </c:extLst>
        </c:ser>
        <c:ser>
          <c:idx val="6"/>
          <c:order val="6"/>
          <c:tx>
            <c:strRef>
              <c:f>szögtartományos!$A$19</c:f>
              <c:strCache>
                <c:ptCount val="1"/>
                <c:pt idx="0">
                  <c:v>Rint</c:v>
                </c:pt>
              </c:strCache>
            </c:strRef>
          </c:tx>
          <c:spPr>
            <a:ln w="28575" cap="sq">
              <a:solidFill>
                <a:srgbClr val="FF0000"/>
              </a:solidFill>
              <a:tailEnd type="triangle" w="med" len="lg"/>
            </a:ln>
          </c:spPr>
          <c:marker>
            <c:symbol val="none"/>
          </c:marker>
          <c:xVal>
            <c:numRef>
              <c:f>szögtartományos!$B$19:$B$20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szögtartományos!$C$19:$C$20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C06-4D1C-9854-3C27D760FED0}"/>
            </c:ext>
          </c:extLst>
        </c:ser>
        <c:ser>
          <c:idx val="7"/>
          <c:order val="7"/>
          <c:tx>
            <c:strRef>
              <c:f>szögtartományos!$A$24</c:f>
              <c:strCache>
                <c:ptCount val="1"/>
                <c:pt idx="0">
                  <c:v>1</c:v>
                </c:pt>
              </c:strCache>
            </c:strRef>
          </c:tx>
          <c:spPr>
            <a:ln w="127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szögtartományos!$B$24:$B$25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szögtartományos!$C$24:$C$25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C06-4D1C-9854-3C27D760FED0}"/>
            </c:ext>
          </c:extLst>
        </c:ser>
        <c:ser>
          <c:idx val="8"/>
          <c:order val="8"/>
          <c:tx>
            <c:strRef>
              <c:f>szögtartományos!$A$26</c:f>
              <c:strCache>
                <c:ptCount val="1"/>
                <c:pt idx="0">
                  <c:v>2</c:v>
                </c:pt>
              </c:strCache>
            </c:strRef>
          </c:tx>
          <c:spPr>
            <a:ln w="127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szögtartományos!$B$26:$B$27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szögtartományos!$C$26:$C$27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C06-4D1C-9854-3C27D760FED0}"/>
            </c:ext>
          </c:extLst>
        </c:ser>
        <c:ser>
          <c:idx val="9"/>
          <c:order val="9"/>
          <c:tx>
            <c:strRef>
              <c:f>szögtartományos!$A$28</c:f>
              <c:strCache>
                <c:ptCount val="1"/>
                <c:pt idx="0">
                  <c:v>3</c:v>
                </c:pt>
              </c:strCache>
            </c:strRef>
          </c:tx>
          <c:spPr>
            <a:ln w="127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szögtartományos!$B$28:$B$29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szögtartományos!$C$28:$C$29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C06-4D1C-9854-3C27D760FED0}"/>
            </c:ext>
          </c:extLst>
        </c:ser>
        <c:ser>
          <c:idx val="11"/>
          <c:order val="11"/>
          <c:tx>
            <c:strRef>
              <c:f>szögtartományos!$E$2</c:f>
              <c:strCache>
                <c:ptCount val="1"/>
                <c:pt idx="0">
                  <c:v>I-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szögtartományos!$E$3:$E$4</c:f>
              <c:numCache>
                <c:formatCode>General</c:formatCode>
                <c:ptCount val="2"/>
                <c:pt idx="0">
                  <c:v>12</c:v>
                </c:pt>
                <c:pt idx="1">
                  <c:v>10</c:v>
                </c:pt>
              </c:numCache>
            </c:numRef>
          </c:xVal>
          <c:yVal>
            <c:numRef>
              <c:f>szögtartományos!$F$3:$F$4</c:f>
              <c:numCache>
                <c:formatCode>General</c:formatCode>
                <c:ptCount val="2"/>
                <c:pt idx="0">
                  <c:v>62</c:v>
                </c:pt>
                <c:pt idx="1">
                  <c:v>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C06-4D1C-9854-3C27D760FED0}"/>
            </c:ext>
          </c:extLst>
        </c:ser>
        <c:ser>
          <c:idx val="12"/>
          <c:order val="12"/>
          <c:tx>
            <c:strRef>
              <c:f>szögtartományos!$G$2</c:f>
              <c:strCache>
                <c:ptCount val="1"/>
                <c:pt idx="0">
                  <c:v>II-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szögtartományos!$G$3:$G$4</c:f>
              <c:numCache>
                <c:formatCode>General</c:formatCode>
                <c:ptCount val="2"/>
                <c:pt idx="0">
                  <c:v>28</c:v>
                </c:pt>
                <c:pt idx="1">
                  <c:v>30</c:v>
                </c:pt>
              </c:numCache>
            </c:numRef>
          </c:xVal>
          <c:yVal>
            <c:numRef>
              <c:f>szögtartományos!$H$3:$H$4</c:f>
              <c:numCache>
                <c:formatCode>General</c:formatCode>
                <c:ptCount val="2"/>
                <c:pt idx="0">
                  <c:v>108</c:v>
                </c:pt>
                <c:pt idx="1">
                  <c:v>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C06-4D1C-9854-3C27D760FED0}"/>
            </c:ext>
          </c:extLst>
        </c:ser>
        <c:ser>
          <c:idx val="13"/>
          <c:order val="13"/>
          <c:tx>
            <c:strRef>
              <c:f>szögtartományos!$K$2</c:f>
              <c:strCache>
                <c:ptCount val="1"/>
                <c:pt idx="0">
                  <c:v>III-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szögtartományos!$K$3:$K$4</c:f>
              <c:numCache>
                <c:formatCode>General</c:formatCode>
                <c:ptCount val="2"/>
                <c:pt idx="0">
                  <c:v>90</c:v>
                </c:pt>
                <c:pt idx="1">
                  <c:v>92</c:v>
                </c:pt>
              </c:numCache>
            </c:numRef>
          </c:xVal>
          <c:yVal>
            <c:numRef>
              <c:f>szögtartományos!$L$3:$L$4</c:f>
              <c:numCache>
                <c:formatCode>General</c:formatCode>
                <c:ptCount val="2"/>
                <c:pt idx="0">
                  <c:v>108</c:v>
                </c:pt>
                <c:pt idx="1">
                  <c:v>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C06-4D1C-9854-3C27D760FED0}"/>
            </c:ext>
          </c:extLst>
        </c:ser>
        <c:ser>
          <c:idx val="14"/>
          <c:order val="14"/>
          <c:tx>
            <c:strRef>
              <c:f>szögtartományos!$O$2</c:f>
              <c:strCache>
                <c:ptCount val="1"/>
                <c:pt idx="0">
                  <c:v>III+</c:v>
                </c:pt>
              </c:strCache>
            </c:strRef>
          </c:tx>
          <c:marker>
            <c:symbol val="none"/>
          </c:marker>
          <c:xVal>
            <c:numRef>
              <c:f>szögtartományos!$O$3:$O$4</c:f>
              <c:numCache>
                <c:formatCode>General</c:formatCode>
                <c:ptCount val="2"/>
                <c:pt idx="0">
                  <c:v>28</c:v>
                </c:pt>
                <c:pt idx="1">
                  <c:v>30</c:v>
                </c:pt>
              </c:numCache>
            </c:numRef>
          </c:xVal>
          <c:yVal>
            <c:numRef>
              <c:f>szögtartományos!$P$3:$P$4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C06-4D1C-9854-3C27D760FED0}"/>
            </c:ext>
          </c:extLst>
        </c:ser>
        <c:ser>
          <c:idx val="15"/>
          <c:order val="15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szögtartományos!$O$5:$O$6</c:f>
              <c:numCache>
                <c:formatCode>General</c:formatCod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xVal>
          <c:yVal>
            <c:numRef>
              <c:f>szögtartományos!$P$5:$P$6</c:f>
              <c:numCache>
                <c:formatCode>General</c:formatCode>
                <c:ptCount val="2"/>
                <c:pt idx="0">
                  <c:v>13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C06-4D1C-9854-3C27D760FED0}"/>
            </c:ext>
          </c:extLst>
        </c:ser>
        <c:ser>
          <c:idx val="16"/>
          <c:order val="16"/>
          <c:tx>
            <c:strRef>
              <c:f>szögtartományos!$M$2</c:f>
              <c:strCache>
                <c:ptCount val="1"/>
                <c:pt idx="0">
                  <c:v>II+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szögtartományos!$M$3:$M$4</c:f>
              <c:numCache>
                <c:formatCode>General</c:formatCode>
                <c:ptCount val="2"/>
                <c:pt idx="0">
                  <c:v>90</c:v>
                </c:pt>
                <c:pt idx="1">
                  <c:v>92</c:v>
                </c:pt>
              </c:numCache>
            </c:numRef>
          </c:xVal>
          <c:yVal>
            <c:numRef>
              <c:f>szögtartományos!$N$3:$N$4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C06-4D1C-9854-3C27D760FED0}"/>
            </c:ext>
          </c:extLst>
        </c:ser>
        <c:ser>
          <c:idx val="17"/>
          <c:order val="1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szögtartományos!$M$5:$M$6</c:f>
              <c:numCache>
                <c:formatCode>General</c:formatCode>
                <c:ptCount val="2"/>
                <c:pt idx="0">
                  <c:v>91</c:v>
                </c:pt>
                <c:pt idx="1">
                  <c:v>91</c:v>
                </c:pt>
              </c:numCache>
            </c:numRef>
          </c:xVal>
          <c:yVal>
            <c:numRef>
              <c:f>szögtartományos!$N$5:$N$6</c:f>
              <c:numCache>
                <c:formatCode>General</c:formatCode>
                <c:ptCount val="2"/>
                <c:pt idx="0">
                  <c:v>13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C06-4D1C-9854-3C27D760FED0}"/>
            </c:ext>
          </c:extLst>
        </c:ser>
        <c:ser>
          <c:idx val="18"/>
          <c:order val="18"/>
          <c:tx>
            <c:strRef>
              <c:f>szögtartományos!$I$2</c:f>
              <c:strCache>
                <c:ptCount val="1"/>
                <c:pt idx="0">
                  <c:v>I+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szögtartományos!$I$3:$I$4</c:f>
              <c:numCache>
                <c:formatCode>General</c:formatCode>
                <c:ptCount val="2"/>
                <c:pt idx="0">
                  <c:v>108</c:v>
                </c:pt>
                <c:pt idx="1">
                  <c:v>110</c:v>
                </c:pt>
              </c:numCache>
            </c:numRef>
          </c:xVal>
          <c:yVal>
            <c:numRef>
              <c:f>szögtartományos!$J$3:$J$4</c:f>
              <c:numCache>
                <c:formatCode>General</c:formatCode>
                <c:ptCount val="2"/>
                <c:pt idx="0">
                  <c:v>62</c:v>
                </c:pt>
                <c:pt idx="1">
                  <c:v>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C06-4D1C-9854-3C27D760FED0}"/>
            </c:ext>
          </c:extLst>
        </c:ser>
        <c:ser>
          <c:idx val="19"/>
          <c:order val="19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szögtartományos!$I$5:$I$6</c:f>
              <c:numCache>
                <c:formatCode>General</c:formatCode>
                <c:ptCount val="2"/>
                <c:pt idx="0">
                  <c:v>109</c:v>
                </c:pt>
                <c:pt idx="1">
                  <c:v>109</c:v>
                </c:pt>
              </c:numCache>
            </c:numRef>
          </c:xVal>
          <c:yVal>
            <c:numRef>
              <c:f>szögtartományos!$J$5:$J$6</c:f>
              <c:numCache>
                <c:formatCode>General</c:formatCode>
                <c:ptCount val="2"/>
                <c:pt idx="0">
                  <c:v>61</c:v>
                </c:pt>
                <c:pt idx="1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C06-4D1C-9854-3C27D760FED0}"/>
            </c:ext>
          </c:extLst>
        </c:ser>
        <c:ser>
          <c:idx val="20"/>
          <c:order val="20"/>
          <c:tx>
            <c:strRef>
              <c:f>szögtartományos!$E$10</c:f>
              <c:strCache>
                <c:ptCount val="1"/>
                <c:pt idx="0">
                  <c:v>RI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szögtartományos!$E$11:$E$12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szögtartományos!$F$11:$F$12</c:f>
              <c:numCache>
                <c:formatCode>General</c:formatCode>
                <c:ptCount val="2"/>
                <c:pt idx="0">
                  <c:v>54</c:v>
                </c:pt>
                <c:pt idx="1">
                  <c:v>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C06-4D1C-9854-3C27D760FED0}"/>
            </c:ext>
          </c:extLst>
        </c:ser>
        <c:ser>
          <c:idx val="21"/>
          <c:order val="21"/>
          <c:tx>
            <c:strRef>
              <c:f>szögtartományos!$G$10</c:f>
              <c:strCache>
                <c:ptCount val="1"/>
                <c:pt idx="0">
                  <c:v>RII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szögtartományos!$G$11:$G$12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xVal>
          <c:yVal>
            <c:numRef>
              <c:f>szögtartományos!$H$11:$H$12</c:f>
              <c:numCache>
                <c:formatCode>General</c:formatCode>
                <c:ptCount val="2"/>
                <c:pt idx="0">
                  <c:v>104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C06-4D1C-9854-3C27D760FED0}"/>
            </c:ext>
          </c:extLst>
        </c:ser>
        <c:ser>
          <c:idx val="22"/>
          <c:order val="22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szögtartományos!$G$13:$G$14</c:f>
              <c:numCache>
                <c:formatCode>General</c:formatCod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xVal>
          <c:yVal>
            <c:numRef>
              <c:f>szögtartományos!$H$13:$H$14</c:f>
              <c:numCache>
                <c:formatCode>General</c:formatCode>
                <c:ptCount val="2"/>
                <c:pt idx="0">
                  <c:v>104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C06-4D1C-9854-3C27D760FED0}"/>
            </c:ext>
          </c:extLst>
        </c:ser>
        <c:ser>
          <c:idx val="23"/>
          <c:order val="23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szögtartományos!$I$11:$I$12</c:f>
              <c:numCache>
                <c:formatCode>General</c:formatCode>
                <c:ptCount val="2"/>
                <c:pt idx="0">
                  <c:v>88</c:v>
                </c:pt>
                <c:pt idx="1">
                  <c:v>88</c:v>
                </c:pt>
              </c:numCache>
            </c:numRef>
          </c:xVal>
          <c:yVal>
            <c:numRef>
              <c:f>szögtartományos!$J$11:$J$12</c:f>
              <c:numCache>
                <c:formatCode>General</c:formatCode>
                <c:ptCount val="2"/>
                <c:pt idx="0">
                  <c:v>104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C06-4D1C-9854-3C27D760FED0}"/>
            </c:ext>
          </c:extLst>
        </c:ser>
        <c:ser>
          <c:idx val="24"/>
          <c:order val="24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szögtartományos!$I$13:$I$14</c:f>
              <c:numCache>
                <c:formatCode>General</c:formatCode>
                <c:ptCount val="2"/>
                <c:pt idx="0">
                  <c:v>90</c:v>
                </c:pt>
                <c:pt idx="1">
                  <c:v>90</c:v>
                </c:pt>
              </c:numCache>
            </c:numRef>
          </c:xVal>
          <c:yVal>
            <c:numRef>
              <c:f>szögtartományos!$J$13:$J$14</c:f>
              <c:numCache>
                <c:formatCode>General</c:formatCode>
                <c:ptCount val="2"/>
                <c:pt idx="0">
                  <c:v>104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C06-4D1C-9854-3C27D760FED0}"/>
            </c:ext>
          </c:extLst>
        </c:ser>
        <c:ser>
          <c:idx val="25"/>
          <c:order val="25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szögtartományos!$I$15:$I$16</c:f>
              <c:numCache>
                <c:formatCode>General</c:formatCode>
                <c:ptCount val="2"/>
                <c:pt idx="0">
                  <c:v>92</c:v>
                </c:pt>
                <c:pt idx="1">
                  <c:v>92</c:v>
                </c:pt>
              </c:numCache>
            </c:numRef>
          </c:xVal>
          <c:yVal>
            <c:numRef>
              <c:f>szögtartományos!$J$15:$J$16</c:f>
              <c:numCache>
                <c:formatCode>General</c:formatCode>
                <c:ptCount val="2"/>
                <c:pt idx="0">
                  <c:v>104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C06-4D1C-9854-3C27D760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05775"/>
        <c:axId val="71111599"/>
      </c:scatterChart>
      <c:valAx>
        <c:axId val="71111599"/>
        <c:scaling>
          <c:orientation val="minMax"/>
          <c:max val="110"/>
          <c:min val="10"/>
        </c:scaling>
        <c:delete val="1"/>
        <c:axPos val="r"/>
        <c:numFmt formatCode="General" sourceLinked="1"/>
        <c:majorTickMark val="out"/>
        <c:minorTickMark val="none"/>
        <c:tickLblPos val="nextTo"/>
        <c:crossAx val="71105775"/>
        <c:crosses val="max"/>
        <c:crossBetween val="midCat"/>
      </c:valAx>
      <c:valAx>
        <c:axId val="71105775"/>
        <c:scaling>
          <c:orientation val="minMax"/>
          <c:max val="110"/>
          <c:min val="10"/>
        </c:scaling>
        <c:delete val="1"/>
        <c:axPos val="t"/>
        <c:numFmt formatCode="General" sourceLinked="1"/>
        <c:majorTickMark val="out"/>
        <c:minorTickMark val="none"/>
        <c:tickLblPos val="nextTo"/>
        <c:crossAx val="71111599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52556523906322E-2"/>
          <c:y val="1.9602996645286887E-2"/>
          <c:w val="0.8656395398646386"/>
          <c:h val="0.96596200309398417"/>
        </c:manualLayout>
      </c:layout>
      <c:pieChart>
        <c:varyColors val="1"/>
        <c:ser>
          <c:idx val="10"/>
          <c:order val="10"/>
          <c:tx>
            <c:v>szög</c:v>
          </c:tx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08A1-4978-8120-148717909296}"/>
              </c:ext>
            </c:extLst>
          </c:dPt>
          <c:dPt>
            <c:idx val="1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08A1-4978-8120-148717909296}"/>
              </c:ext>
            </c:extLst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  <a:alpha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8A1-4978-8120-148717909296}"/>
              </c:ext>
            </c:extLst>
          </c:dPt>
          <c:val>
            <c:numRef>
              <c:f>szögtartományos!$U$4:$U$6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A1-4978-8120-148717909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0"/>
      </c:pieChart>
      <c:scatterChart>
        <c:scatterStyle val="lineMarker"/>
        <c:varyColors val="0"/>
        <c:ser>
          <c:idx val="0"/>
          <c:order val="0"/>
          <c:tx>
            <c:strRef>
              <c:f>szögtartományos!$A$3</c:f>
              <c:strCache>
                <c:ptCount val="1"/>
                <c:pt idx="0">
                  <c:v>I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  <a:tailEnd type="triangle" w="med" len="lg"/>
            </a:ln>
          </c:spPr>
          <c:marker>
            <c:symbol val="none"/>
          </c:marker>
          <c:xVal>
            <c:numRef>
              <c:f>szögtartományos!$B$3:$B$4</c:f>
              <c:numCache>
                <c:formatCode>General</c:formatCode>
                <c:ptCount val="2"/>
                <c:pt idx="0">
                  <c:v>10</c:v>
                </c:pt>
                <c:pt idx="1">
                  <c:v>110</c:v>
                </c:pt>
              </c:numCache>
            </c:numRef>
          </c:xVal>
          <c:yVal>
            <c:numRef>
              <c:f>szögtartományos!$C$3:$C$4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8A1-4978-8120-148717909296}"/>
            </c:ext>
          </c:extLst>
        </c:ser>
        <c:ser>
          <c:idx val="1"/>
          <c:order val="1"/>
          <c:tx>
            <c:strRef>
              <c:f>szögtartományos!$A$5</c:f>
              <c:strCache>
                <c:ptCount val="1"/>
                <c:pt idx="0">
                  <c:v>II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  <a:tailEnd type="triangle" w="med" len="lg"/>
            </a:ln>
          </c:spPr>
          <c:marker>
            <c:symbol val="none"/>
          </c:marker>
          <c:xVal>
            <c:numRef>
              <c:f>szögtartományos!$B$5:$B$6</c:f>
              <c:numCache>
                <c:formatCode>General</c:formatCode>
                <c:ptCount val="2"/>
                <c:pt idx="0">
                  <c:v>31.14</c:v>
                </c:pt>
                <c:pt idx="1">
                  <c:v>88.86</c:v>
                </c:pt>
              </c:numCache>
            </c:numRef>
          </c:xVal>
          <c:yVal>
            <c:numRef>
              <c:f>szögtartományos!$C$5:$C$6</c:f>
              <c:numCache>
                <c:formatCode>General</c:formatCode>
                <c:ptCount val="2"/>
                <c:pt idx="0">
                  <c:v>110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8A1-4978-8120-148717909296}"/>
            </c:ext>
          </c:extLst>
        </c:ser>
        <c:ser>
          <c:idx val="2"/>
          <c:order val="2"/>
          <c:tx>
            <c:strRef>
              <c:f>szögtartományos!$A$7</c:f>
              <c:strCache>
                <c:ptCount val="1"/>
                <c:pt idx="0">
                  <c:v>III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  <a:tailEnd type="triangle" w="med" len="lg"/>
            </a:ln>
          </c:spPr>
          <c:marker>
            <c:symbol val="none"/>
          </c:marker>
          <c:xVal>
            <c:numRef>
              <c:f>szögtartományos!$B$7:$B$8</c:f>
              <c:numCache>
                <c:formatCode>General</c:formatCode>
                <c:ptCount val="2"/>
                <c:pt idx="0">
                  <c:v>88.86</c:v>
                </c:pt>
                <c:pt idx="1">
                  <c:v>31.14</c:v>
                </c:pt>
              </c:numCache>
            </c:numRef>
          </c:xVal>
          <c:yVal>
            <c:numRef>
              <c:f>szögtartományos!$C$7:$C$8</c:f>
              <c:numCache>
                <c:formatCode>General</c:formatCode>
                <c:ptCount val="2"/>
                <c:pt idx="0">
                  <c:v>110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8A1-4978-8120-148717909296}"/>
            </c:ext>
          </c:extLst>
        </c:ser>
        <c:ser>
          <c:idx val="3"/>
          <c:order val="3"/>
          <c:tx>
            <c:strRef>
              <c:f>szögtartományos!$F$19</c:f>
              <c:strCache>
                <c:ptCount val="1"/>
                <c:pt idx="0">
                  <c:v>R1</c:v>
                </c:pt>
              </c:strCache>
            </c:strRef>
          </c:tx>
          <c:spPr>
            <a:ln w="25400" cap="sq">
              <a:solidFill>
                <a:schemeClr val="accent5">
                  <a:lumMod val="5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szögtartományos!$B$11:$B$12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szögtartományos!$C$11:$C$12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8A1-4978-8120-148717909296}"/>
            </c:ext>
          </c:extLst>
        </c:ser>
        <c:ser>
          <c:idx val="4"/>
          <c:order val="4"/>
          <c:tx>
            <c:strRef>
              <c:f>szögtartományos!$A$13</c:f>
              <c:strCache>
                <c:ptCount val="1"/>
                <c:pt idx="0">
                  <c:v>R2</c:v>
                </c:pt>
              </c:strCache>
            </c:strRef>
          </c:tx>
          <c:spPr>
            <a:ln w="25400" cap="sq">
              <a:solidFill>
                <a:schemeClr val="accent5">
                  <a:lumMod val="5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szögtartományos!$B$13:$B$14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szögtartományos!$C$13:$C$14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8A1-4978-8120-148717909296}"/>
            </c:ext>
          </c:extLst>
        </c:ser>
        <c:ser>
          <c:idx val="5"/>
          <c:order val="5"/>
          <c:tx>
            <c:strRef>
              <c:f>szögtartományos!$A$15</c:f>
              <c:strCache>
                <c:ptCount val="1"/>
                <c:pt idx="0">
                  <c:v>R3</c:v>
                </c:pt>
              </c:strCache>
            </c:strRef>
          </c:tx>
          <c:spPr>
            <a:ln w="25400" cap="sq">
              <a:solidFill>
                <a:schemeClr val="accent5">
                  <a:lumMod val="5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szögtartományos!$B$15:$B$16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szögtartományos!$C$15:$C$16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8A1-4978-8120-148717909296}"/>
            </c:ext>
          </c:extLst>
        </c:ser>
        <c:ser>
          <c:idx val="6"/>
          <c:order val="6"/>
          <c:tx>
            <c:strRef>
              <c:f>szögtartományos!$A$19</c:f>
              <c:strCache>
                <c:ptCount val="1"/>
                <c:pt idx="0">
                  <c:v>Rint</c:v>
                </c:pt>
              </c:strCache>
            </c:strRef>
          </c:tx>
          <c:spPr>
            <a:ln w="28575" cap="sq">
              <a:solidFill>
                <a:srgbClr val="FF0000"/>
              </a:solidFill>
              <a:tailEnd type="triangle" w="med" len="lg"/>
            </a:ln>
          </c:spPr>
          <c:marker>
            <c:symbol val="none"/>
          </c:marker>
          <c:xVal>
            <c:numRef>
              <c:f>szögtartományos!$B$19:$B$20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szögtartományos!$C$19:$C$20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8A1-4978-8120-148717909296}"/>
            </c:ext>
          </c:extLst>
        </c:ser>
        <c:ser>
          <c:idx val="7"/>
          <c:order val="7"/>
          <c:tx>
            <c:strRef>
              <c:f>szögtartományos!$A$24</c:f>
              <c:strCache>
                <c:ptCount val="1"/>
                <c:pt idx="0">
                  <c:v>1</c:v>
                </c:pt>
              </c:strCache>
            </c:strRef>
          </c:tx>
          <c:spPr>
            <a:ln w="127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szögtartományos!$B$24:$B$25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szögtartományos!$C$24:$C$25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8A1-4978-8120-148717909296}"/>
            </c:ext>
          </c:extLst>
        </c:ser>
        <c:ser>
          <c:idx val="8"/>
          <c:order val="8"/>
          <c:tx>
            <c:strRef>
              <c:f>szögtartományos!$A$26</c:f>
              <c:strCache>
                <c:ptCount val="1"/>
                <c:pt idx="0">
                  <c:v>2</c:v>
                </c:pt>
              </c:strCache>
            </c:strRef>
          </c:tx>
          <c:spPr>
            <a:ln w="127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szögtartományos!$B$26:$B$27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szögtartományos!$C$26:$C$27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8A1-4978-8120-148717909296}"/>
            </c:ext>
          </c:extLst>
        </c:ser>
        <c:ser>
          <c:idx val="9"/>
          <c:order val="9"/>
          <c:tx>
            <c:strRef>
              <c:f>szögtartományos!$A$28</c:f>
              <c:strCache>
                <c:ptCount val="1"/>
                <c:pt idx="0">
                  <c:v>3</c:v>
                </c:pt>
              </c:strCache>
            </c:strRef>
          </c:tx>
          <c:spPr>
            <a:ln w="127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szögtartományos!$B$28:$B$29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szögtartományos!$C$28:$C$29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8A1-4978-8120-148717909296}"/>
            </c:ext>
          </c:extLst>
        </c:ser>
        <c:ser>
          <c:idx val="11"/>
          <c:order val="11"/>
          <c:tx>
            <c:strRef>
              <c:f>szögtartományos!$E$2</c:f>
              <c:strCache>
                <c:ptCount val="1"/>
                <c:pt idx="0">
                  <c:v>I-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szögtartományos!$E$3:$E$4</c:f>
              <c:numCache>
                <c:formatCode>General</c:formatCode>
                <c:ptCount val="2"/>
                <c:pt idx="0">
                  <c:v>12</c:v>
                </c:pt>
                <c:pt idx="1">
                  <c:v>10</c:v>
                </c:pt>
              </c:numCache>
            </c:numRef>
          </c:xVal>
          <c:yVal>
            <c:numRef>
              <c:f>szögtartományos!$F$3:$F$4</c:f>
              <c:numCache>
                <c:formatCode>General</c:formatCode>
                <c:ptCount val="2"/>
                <c:pt idx="0">
                  <c:v>62</c:v>
                </c:pt>
                <c:pt idx="1">
                  <c:v>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8A1-4978-8120-148717909296}"/>
            </c:ext>
          </c:extLst>
        </c:ser>
        <c:ser>
          <c:idx val="12"/>
          <c:order val="12"/>
          <c:tx>
            <c:strRef>
              <c:f>szögtartományos!$G$2</c:f>
              <c:strCache>
                <c:ptCount val="1"/>
                <c:pt idx="0">
                  <c:v>II-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szögtartományos!$G$3:$G$4</c:f>
              <c:numCache>
                <c:formatCode>General</c:formatCode>
                <c:ptCount val="2"/>
                <c:pt idx="0">
                  <c:v>28</c:v>
                </c:pt>
                <c:pt idx="1">
                  <c:v>30</c:v>
                </c:pt>
              </c:numCache>
            </c:numRef>
          </c:xVal>
          <c:yVal>
            <c:numRef>
              <c:f>szögtartományos!$H$3:$H$4</c:f>
              <c:numCache>
                <c:formatCode>General</c:formatCode>
                <c:ptCount val="2"/>
                <c:pt idx="0">
                  <c:v>108</c:v>
                </c:pt>
                <c:pt idx="1">
                  <c:v>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8A1-4978-8120-148717909296}"/>
            </c:ext>
          </c:extLst>
        </c:ser>
        <c:ser>
          <c:idx val="13"/>
          <c:order val="13"/>
          <c:tx>
            <c:strRef>
              <c:f>szögtartományos!$K$2</c:f>
              <c:strCache>
                <c:ptCount val="1"/>
                <c:pt idx="0">
                  <c:v>III-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szögtartományos!$K$3:$K$4</c:f>
              <c:numCache>
                <c:formatCode>General</c:formatCode>
                <c:ptCount val="2"/>
                <c:pt idx="0">
                  <c:v>90</c:v>
                </c:pt>
                <c:pt idx="1">
                  <c:v>92</c:v>
                </c:pt>
              </c:numCache>
            </c:numRef>
          </c:xVal>
          <c:yVal>
            <c:numRef>
              <c:f>szögtartományos!$L$3:$L$4</c:f>
              <c:numCache>
                <c:formatCode>General</c:formatCode>
                <c:ptCount val="2"/>
                <c:pt idx="0">
                  <c:v>108</c:v>
                </c:pt>
                <c:pt idx="1">
                  <c:v>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8A1-4978-8120-148717909296}"/>
            </c:ext>
          </c:extLst>
        </c:ser>
        <c:ser>
          <c:idx val="14"/>
          <c:order val="14"/>
          <c:tx>
            <c:strRef>
              <c:f>szögtartományos!$O$2</c:f>
              <c:strCache>
                <c:ptCount val="1"/>
                <c:pt idx="0">
                  <c:v>III+</c:v>
                </c:pt>
              </c:strCache>
            </c:strRef>
          </c:tx>
          <c:marker>
            <c:symbol val="none"/>
          </c:marker>
          <c:xVal>
            <c:numRef>
              <c:f>szögtartományos!$O$3:$O$4</c:f>
              <c:numCache>
                <c:formatCode>General</c:formatCode>
                <c:ptCount val="2"/>
                <c:pt idx="0">
                  <c:v>28</c:v>
                </c:pt>
                <c:pt idx="1">
                  <c:v>30</c:v>
                </c:pt>
              </c:numCache>
            </c:numRef>
          </c:xVal>
          <c:yVal>
            <c:numRef>
              <c:f>szögtartományos!$P$3:$P$4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8A1-4978-8120-148717909296}"/>
            </c:ext>
          </c:extLst>
        </c:ser>
        <c:ser>
          <c:idx val="15"/>
          <c:order val="15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szögtartományos!$O$5:$O$6</c:f>
              <c:numCache>
                <c:formatCode>General</c:formatCod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xVal>
          <c:yVal>
            <c:numRef>
              <c:f>szögtartományos!$P$5:$P$6</c:f>
              <c:numCache>
                <c:formatCode>General</c:formatCode>
                <c:ptCount val="2"/>
                <c:pt idx="0">
                  <c:v>13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8A1-4978-8120-148717909296}"/>
            </c:ext>
          </c:extLst>
        </c:ser>
        <c:ser>
          <c:idx val="16"/>
          <c:order val="16"/>
          <c:tx>
            <c:strRef>
              <c:f>szögtartományos!$M$2</c:f>
              <c:strCache>
                <c:ptCount val="1"/>
                <c:pt idx="0">
                  <c:v>II+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szögtartományos!$M$3:$M$4</c:f>
              <c:numCache>
                <c:formatCode>General</c:formatCode>
                <c:ptCount val="2"/>
                <c:pt idx="0">
                  <c:v>90</c:v>
                </c:pt>
                <c:pt idx="1">
                  <c:v>92</c:v>
                </c:pt>
              </c:numCache>
            </c:numRef>
          </c:xVal>
          <c:yVal>
            <c:numRef>
              <c:f>szögtartományos!$N$3:$N$4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8A1-4978-8120-148717909296}"/>
            </c:ext>
          </c:extLst>
        </c:ser>
        <c:ser>
          <c:idx val="17"/>
          <c:order val="1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szögtartományos!$M$5:$M$6</c:f>
              <c:numCache>
                <c:formatCode>General</c:formatCode>
                <c:ptCount val="2"/>
                <c:pt idx="0">
                  <c:v>91</c:v>
                </c:pt>
                <c:pt idx="1">
                  <c:v>91</c:v>
                </c:pt>
              </c:numCache>
            </c:numRef>
          </c:xVal>
          <c:yVal>
            <c:numRef>
              <c:f>szögtartományos!$N$5:$N$6</c:f>
              <c:numCache>
                <c:formatCode>General</c:formatCode>
                <c:ptCount val="2"/>
                <c:pt idx="0">
                  <c:v>13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8A1-4978-8120-148717909296}"/>
            </c:ext>
          </c:extLst>
        </c:ser>
        <c:ser>
          <c:idx val="18"/>
          <c:order val="18"/>
          <c:tx>
            <c:strRef>
              <c:f>szögtartományos!$I$2</c:f>
              <c:strCache>
                <c:ptCount val="1"/>
                <c:pt idx="0">
                  <c:v>I+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szögtartományos!$I$3:$I$4</c:f>
              <c:numCache>
                <c:formatCode>General</c:formatCode>
                <c:ptCount val="2"/>
                <c:pt idx="0">
                  <c:v>108</c:v>
                </c:pt>
                <c:pt idx="1">
                  <c:v>110</c:v>
                </c:pt>
              </c:numCache>
            </c:numRef>
          </c:xVal>
          <c:yVal>
            <c:numRef>
              <c:f>szögtartományos!$J$3:$J$4</c:f>
              <c:numCache>
                <c:formatCode>General</c:formatCode>
                <c:ptCount val="2"/>
                <c:pt idx="0">
                  <c:v>62</c:v>
                </c:pt>
                <c:pt idx="1">
                  <c:v>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8A1-4978-8120-148717909296}"/>
            </c:ext>
          </c:extLst>
        </c:ser>
        <c:ser>
          <c:idx val="19"/>
          <c:order val="19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szögtartományos!$I$5:$I$6</c:f>
              <c:numCache>
                <c:formatCode>General</c:formatCode>
                <c:ptCount val="2"/>
                <c:pt idx="0">
                  <c:v>109</c:v>
                </c:pt>
                <c:pt idx="1">
                  <c:v>109</c:v>
                </c:pt>
              </c:numCache>
            </c:numRef>
          </c:xVal>
          <c:yVal>
            <c:numRef>
              <c:f>szögtartományos!$J$5:$J$6</c:f>
              <c:numCache>
                <c:formatCode>General</c:formatCode>
                <c:ptCount val="2"/>
                <c:pt idx="0">
                  <c:v>61</c:v>
                </c:pt>
                <c:pt idx="1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8A1-4978-8120-148717909296}"/>
            </c:ext>
          </c:extLst>
        </c:ser>
        <c:ser>
          <c:idx val="20"/>
          <c:order val="20"/>
          <c:tx>
            <c:strRef>
              <c:f>szögtartományos!$E$10</c:f>
              <c:strCache>
                <c:ptCount val="1"/>
                <c:pt idx="0">
                  <c:v>RI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szögtartományos!$E$11:$E$12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szögtartományos!$F$11:$F$12</c:f>
              <c:numCache>
                <c:formatCode>General</c:formatCode>
                <c:ptCount val="2"/>
                <c:pt idx="0">
                  <c:v>54</c:v>
                </c:pt>
                <c:pt idx="1">
                  <c:v>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8A1-4978-8120-148717909296}"/>
            </c:ext>
          </c:extLst>
        </c:ser>
        <c:ser>
          <c:idx val="21"/>
          <c:order val="21"/>
          <c:tx>
            <c:strRef>
              <c:f>szögtartományos!$G$10</c:f>
              <c:strCache>
                <c:ptCount val="1"/>
                <c:pt idx="0">
                  <c:v>RII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szögtartományos!$G$11:$G$12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xVal>
          <c:yVal>
            <c:numRef>
              <c:f>szögtartományos!$H$11:$H$12</c:f>
              <c:numCache>
                <c:formatCode>General</c:formatCode>
                <c:ptCount val="2"/>
                <c:pt idx="0">
                  <c:v>104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8A1-4978-8120-148717909296}"/>
            </c:ext>
          </c:extLst>
        </c:ser>
        <c:ser>
          <c:idx val="22"/>
          <c:order val="22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szögtartományos!$G$13:$G$14</c:f>
              <c:numCache>
                <c:formatCode>General</c:formatCod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xVal>
          <c:yVal>
            <c:numRef>
              <c:f>szögtartományos!$H$13:$H$14</c:f>
              <c:numCache>
                <c:formatCode>General</c:formatCode>
                <c:ptCount val="2"/>
                <c:pt idx="0">
                  <c:v>104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8A1-4978-8120-148717909296}"/>
            </c:ext>
          </c:extLst>
        </c:ser>
        <c:ser>
          <c:idx val="23"/>
          <c:order val="23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szögtartományos!$I$11:$I$12</c:f>
              <c:numCache>
                <c:formatCode>General</c:formatCode>
                <c:ptCount val="2"/>
                <c:pt idx="0">
                  <c:v>88</c:v>
                </c:pt>
                <c:pt idx="1">
                  <c:v>88</c:v>
                </c:pt>
              </c:numCache>
            </c:numRef>
          </c:xVal>
          <c:yVal>
            <c:numRef>
              <c:f>szögtartományos!$J$11:$J$12</c:f>
              <c:numCache>
                <c:formatCode>General</c:formatCode>
                <c:ptCount val="2"/>
                <c:pt idx="0">
                  <c:v>104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8A1-4978-8120-148717909296}"/>
            </c:ext>
          </c:extLst>
        </c:ser>
        <c:ser>
          <c:idx val="24"/>
          <c:order val="24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szögtartományos!$I$13:$I$14</c:f>
              <c:numCache>
                <c:formatCode>General</c:formatCode>
                <c:ptCount val="2"/>
                <c:pt idx="0">
                  <c:v>90</c:v>
                </c:pt>
                <c:pt idx="1">
                  <c:v>90</c:v>
                </c:pt>
              </c:numCache>
            </c:numRef>
          </c:xVal>
          <c:yVal>
            <c:numRef>
              <c:f>szögtartományos!$J$13:$J$14</c:f>
              <c:numCache>
                <c:formatCode>General</c:formatCode>
                <c:ptCount val="2"/>
                <c:pt idx="0">
                  <c:v>104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8A1-4978-8120-148717909296}"/>
            </c:ext>
          </c:extLst>
        </c:ser>
        <c:ser>
          <c:idx val="25"/>
          <c:order val="25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szögtartományos!$I$15:$I$16</c:f>
              <c:numCache>
                <c:formatCode>General</c:formatCode>
                <c:ptCount val="2"/>
                <c:pt idx="0">
                  <c:v>92</c:v>
                </c:pt>
                <c:pt idx="1">
                  <c:v>92</c:v>
                </c:pt>
              </c:numCache>
            </c:numRef>
          </c:xVal>
          <c:yVal>
            <c:numRef>
              <c:f>szögtartományos!$J$15:$J$16</c:f>
              <c:numCache>
                <c:formatCode>General</c:formatCode>
                <c:ptCount val="2"/>
                <c:pt idx="0">
                  <c:v>104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8A1-4978-8120-148717909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05775"/>
        <c:axId val="71111599"/>
      </c:scatterChart>
      <c:valAx>
        <c:axId val="71111599"/>
        <c:scaling>
          <c:orientation val="minMax"/>
          <c:max val="110"/>
          <c:min val="10"/>
        </c:scaling>
        <c:delete val="1"/>
        <c:axPos val="r"/>
        <c:numFmt formatCode="General" sourceLinked="1"/>
        <c:majorTickMark val="out"/>
        <c:minorTickMark val="none"/>
        <c:tickLblPos val="nextTo"/>
        <c:crossAx val="71105775"/>
        <c:crosses val="max"/>
        <c:crossBetween val="midCat"/>
      </c:valAx>
      <c:valAx>
        <c:axId val="71105775"/>
        <c:scaling>
          <c:orientation val="minMax"/>
          <c:max val="110"/>
          <c:min val="10"/>
        </c:scaling>
        <c:delete val="1"/>
        <c:axPos val="t"/>
        <c:numFmt formatCode="General" sourceLinked="1"/>
        <c:majorTickMark val="out"/>
        <c:minorTickMark val="none"/>
        <c:tickLblPos val="nextTo"/>
        <c:crossAx val="71111599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349251</xdr:colOff>
      <xdr:row>34</xdr:row>
      <xdr:rowOff>3176</xdr:rowOff>
    </xdr:from>
    <xdr:to>
      <xdr:col>6</xdr:col>
      <xdr:colOff>819150</xdr:colOff>
      <xdr:row>44</xdr:row>
      <xdr:rowOff>123824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34</xdr:row>
      <xdr:rowOff>9525</xdr:rowOff>
    </xdr:from>
    <xdr:to>
      <xdr:col>10</xdr:col>
      <xdr:colOff>828674</xdr:colOff>
      <xdr:row>44</xdr:row>
      <xdr:rowOff>133350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17</xdr:row>
      <xdr:rowOff>57150</xdr:rowOff>
    </xdr:from>
    <xdr:to>
      <xdr:col>12</xdr:col>
      <xdr:colOff>542925</xdr:colOff>
      <xdr:row>31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208"/>
  <sheetViews>
    <sheetView tabSelected="1" zoomScaleNormal="100" workbookViewId="0"/>
  </sheetViews>
  <sheetFormatPr baseColWidth="10" defaultColWidth="0" defaultRowHeight="16" zeroHeight="1" x14ac:dyDescent="0.2"/>
  <cols>
    <col min="1" max="1" width="4.6640625" style="7" customWidth="1"/>
    <col min="2" max="4" width="10.83203125" style="7" customWidth="1"/>
    <col min="5" max="5" width="5" style="7" customWidth="1"/>
    <col min="6" max="6" width="15.6640625" style="7" customWidth="1"/>
    <col min="7" max="11" width="10.83203125" style="7" customWidth="1"/>
    <col min="12" max="12" width="4.1640625" style="7" customWidth="1"/>
    <col min="13" max="13" width="2" style="7" hidden="1"/>
    <col min="14" max="14" width="7.5" style="7" hidden="1"/>
    <col min="15" max="15" width="6.33203125" style="7" hidden="1"/>
    <col min="16" max="16" width="11.83203125" style="7" hidden="1"/>
    <col min="17" max="16380" width="2" style="7" hidden="1"/>
    <col min="16381" max="16381" width="0.1640625" style="7" hidden="1"/>
    <col min="16382" max="16384" width="2" style="7" hidden="1"/>
  </cols>
  <sheetData>
    <row r="1" spans="2:11" ht="34" x14ac:dyDescent="0.4">
      <c r="B1" s="75" t="s">
        <v>10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9" customHeight="1" x14ac:dyDescent="0.4">
      <c r="B2" s="86" t="s">
        <v>9</v>
      </c>
      <c r="C2" s="86"/>
      <c r="D2" s="86"/>
      <c r="E2" s="8"/>
      <c r="F2" s="8"/>
      <c r="G2" s="8"/>
      <c r="H2" s="8"/>
      <c r="I2" s="8"/>
      <c r="J2" s="8"/>
      <c r="K2" s="8"/>
    </row>
    <row r="3" spans="2:11" ht="26.25" customHeight="1" x14ac:dyDescent="0.3">
      <c r="B3" s="85" t="s">
        <v>5</v>
      </c>
      <c r="C3" s="85"/>
      <c r="D3" s="83"/>
      <c r="E3" s="84"/>
      <c r="F3" s="87"/>
      <c r="G3" s="9" t="s">
        <v>8</v>
      </c>
      <c r="H3" s="59"/>
      <c r="I3" s="88" t="s">
        <v>6</v>
      </c>
      <c r="J3" s="89"/>
      <c r="K3" s="59"/>
    </row>
    <row r="4" spans="2:11" ht="26.25" customHeight="1" x14ac:dyDescent="0.4">
      <c r="B4" s="85" t="s">
        <v>7</v>
      </c>
      <c r="C4" s="85"/>
      <c r="D4" s="83"/>
      <c r="E4" s="84"/>
      <c r="F4" s="84"/>
      <c r="G4" s="10"/>
      <c r="H4" s="11"/>
      <c r="I4" s="11"/>
      <c r="J4" s="11"/>
      <c r="K4" s="8"/>
    </row>
    <row r="5" spans="2:11" ht="17" customHeight="1" x14ac:dyDescent="0.4">
      <c r="B5" s="12"/>
      <c r="C5" s="12"/>
      <c r="D5" s="13"/>
      <c r="E5" s="13"/>
      <c r="F5" s="13"/>
      <c r="G5" s="11"/>
      <c r="H5" s="11"/>
      <c r="I5" s="11"/>
      <c r="J5" s="11"/>
      <c r="K5" s="8"/>
    </row>
    <row r="6" spans="2:11" ht="64.5" customHeight="1" x14ac:dyDescent="0.25">
      <c r="B6" s="76" t="s">
        <v>11</v>
      </c>
      <c r="C6" s="77"/>
      <c r="D6" s="77"/>
      <c r="E6" s="77"/>
      <c r="F6" s="77"/>
      <c r="G6" s="77"/>
      <c r="H6" s="77"/>
      <c r="I6" s="77"/>
      <c r="J6" s="77"/>
      <c r="K6" s="78"/>
    </row>
    <row r="7" spans="2:11" ht="21" customHeight="1" x14ac:dyDescent="0.25">
      <c r="B7" s="76" t="s">
        <v>0</v>
      </c>
      <c r="C7" s="77"/>
      <c r="D7" s="77"/>
      <c r="E7" s="77"/>
      <c r="F7" s="77"/>
      <c r="G7" s="77"/>
      <c r="H7" s="77"/>
      <c r="I7" s="77"/>
      <c r="J7" s="77"/>
      <c r="K7" s="78"/>
    </row>
    <row r="8" spans="2:11" ht="38.25" customHeight="1" x14ac:dyDescent="0.2">
      <c r="B8" s="14" t="s">
        <v>1</v>
      </c>
      <c r="C8" s="90" t="s">
        <v>19</v>
      </c>
      <c r="D8" s="90"/>
      <c r="E8" s="90"/>
      <c r="F8" s="90"/>
      <c r="G8" s="90"/>
      <c r="H8" s="90"/>
      <c r="I8" s="90"/>
      <c r="J8" s="90"/>
      <c r="K8" s="91"/>
    </row>
    <row r="9" spans="2:11" ht="20" x14ac:dyDescent="0.25">
      <c r="B9" s="14" t="s">
        <v>2</v>
      </c>
      <c r="C9" s="79" t="s">
        <v>20</v>
      </c>
      <c r="D9" s="79"/>
      <c r="E9" s="79"/>
      <c r="F9" s="79"/>
      <c r="G9" s="79"/>
      <c r="H9" s="79"/>
      <c r="I9" s="79"/>
      <c r="J9" s="79"/>
      <c r="K9" s="80"/>
    </row>
    <row r="10" spans="2:11" s="16" customFormat="1" ht="20" x14ac:dyDescent="0.25">
      <c r="B10" s="15" t="s">
        <v>3</v>
      </c>
      <c r="C10" s="81" t="s">
        <v>75</v>
      </c>
      <c r="D10" s="81"/>
      <c r="E10" s="81"/>
      <c r="F10" s="81"/>
      <c r="G10" s="81"/>
      <c r="H10" s="81"/>
      <c r="I10" s="81"/>
      <c r="J10" s="81"/>
      <c r="K10" s="82"/>
    </row>
    <row r="11" spans="2:11" s="16" customFormat="1" ht="6" customHeight="1" x14ac:dyDescent="0.25">
      <c r="B11" s="17"/>
      <c r="C11" s="18"/>
      <c r="D11" s="18"/>
      <c r="E11" s="18"/>
      <c r="F11" s="18"/>
      <c r="G11" s="18"/>
      <c r="H11" s="18"/>
      <c r="I11" s="18"/>
      <c r="J11" s="18"/>
      <c r="K11" s="18"/>
    </row>
    <row r="12" spans="2:11" s="20" customFormat="1" ht="18" customHeight="1" x14ac:dyDescent="0.3"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2:11" s="20" customFormat="1" ht="49" customHeight="1" x14ac:dyDescent="0.3">
      <c r="B13" s="74" t="s">
        <v>21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 s="21" customFormat="1" ht="18" customHeight="1" x14ac:dyDescent="0.2">
      <c r="C14" s="22"/>
      <c r="D14" s="22"/>
      <c r="E14" s="22"/>
      <c r="F14" s="22"/>
      <c r="G14" s="22"/>
      <c r="H14" s="22"/>
      <c r="I14" s="22"/>
      <c r="J14" s="22"/>
      <c r="K14" s="22"/>
    </row>
    <row r="15" spans="2:11" s="21" customFormat="1" ht="31.5" customHeight="1" x14ac:dyDescent="0.2">
      <c r="B15" s="105" t="s">
        <v>22</v>
      </c>
      <c r="C15" s="72" t="s">
        <v>17</v>
      </c>
      <c r="D15" s="22"/>
      <c r="F15" s="67" t="s">
        <v>16</v>
      </c>
      <c r="G15" s="67"/>
      <c r="H15" s="67"/>
      <c r="I15" s="67"/>
      <c r="J15" s="104" t="s">
        <v>18</v>
      </c>
      <c r="K15" s="67" t="s">
        <v>71</v>
      </c>
    </row>
    <row r="16" spans="2:11" s="21" customFormat="1" ht="18" customHeight="1" x14ac:dyDescent="0.2">
      <c r="B16" s="106"/>
      <c r="C16" s="73"/>
      <c r="D16" s="22"/>
      <c r="F16" s="23" t="s">
        <v>12</v>
      </c>
      <c r="G16" s="24" t="s">
        <v>13</v>
      </c>
      <c r="H16" s="24" t="s">
        <v>14</v>
      </c>
      <c r="I16" s="24" t="s">
        <v>15</v>
      </c>
      <c r="J16" s="104"/>
      <c r="K16" s="67"/>
    </row>
    <row r="17" spans="1:13" s="21" customFormat="1" ht="18" customHeight="1" x14ac:dyDescent="0.2">
      <c r="B17" s="51"/>
      <c r="C17" s="51"/>
      <c r="D17" s="22"/>
      <c r="F17" s="52"/>
      <c r="G17" s="53"/>
      <c r="H17" s="55"/>
      <c r="I17" s="54"/>
      <c r="J17" s="54"/>
      <c r="K17" s="56"/>
    </row>
    <row r="18" spans="1:13" s="21" customFormat="1" ht="18" customHeight="1" x14ac:dyDescent="0.2">
      <c r="C18" s="25"/>
      <c r="D18" s="22"/>
      <c r="E18" s="25"/>
    </row>
    <row r="19" spans="1:13" s="29" customFormat="1" ht="18" customHeigh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6"/>
      <c r="M19" s="28"/>
    </row>
    <row r="20" spans="1:13" s="29" customFormat="1" ht="45.75" customHeight="1" x14ac:dyDescent="0.3">
      <c r="A20" s="26"/>
      <c r="B20" s="74" t="s">
        <v>67</v>
      </c>
      <c r="C20" s="74"/>
      <c r="D20" s="74"/>
      <c r="E20" s="74"/>
      <c r="F20" s="74"/>
      <c r="G20" s="74"/>
      <c r="H20" s="74"/>
      <c r="I20" s="74"/>
      <c r="J20" s="74"/>
      <c r="K20" s="74"/>
      <c r="L20" s="26"/>
      <c r="M20" s="28"/>
    </row>
    <row r="21" spans="1:13" s="29" customFormat="1" ht="18" customHeight="1" x14ac:dyDescent="0.2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6"/>
      <c r="M21" s="28"/>
    </row>
    <row r="22" spans="1:13" s="29" customFormat="1" ht="18" customHeight="1" x14ac:dyDescent="0.2">
      <c r="A22" s="26"/>
      <c r="B22" s="27"/>
      <c r="C22" s="27"/>
      <c r="D22" s="27"/>
      <c r="E22" s="27"/>
      <c r="F22" s="69" t="s">
        <v>37</v>
      </c>
      <c r="G22" s="70"/>
      <c r="H22" s="70"/>
      <c r="I22" s="70"/>
      <c r="J22" s="70"/>
      <c r="K22" s="71"/>
      <c r="L22" s="26"/>
      <c r="M22" s="28"/>
    </row>
    <row r="23" spans="1:13" s="29" customFormat="1" ht="36.75" customHeight="1" x14ac:dyDescent="0.2">
      <c r="A23" s="26"/>
      <c r="B23" s="105" t="s">
        <v>22</v>
      </c>
      <c r="C23" s="72" t="s">
        <v>17</v>
      </c>
      <c r="D23" s="72" t="s">
        <v>23</v>
      </c>
      <c r="E23" s="27"/>
      <c r="F23" s="67" t="s">
        <v>29</v>
      </c>
      <c r="G23" s="67" t="s">
        <v>24</v>
      </c>
      <c r="H23" s="67" t="s">
        <v>25</v>
      </c>
      <c r="I23" s="67" t="s">
        <v>26</v>
      </c>
      <c r="J23" s="67" t="s">
        <v>27</v>
      </c>
      <c r="K23" s="67" t="s">
        <v>28</v>
      </c>
      <c r="L23" s="26"/>
      <c r="M23" s="28"/>
    </row>
    <row r="24" spans="1:13" s="29" customFormat="1" ht="18" customHeight="1" x14ac:dyDescent="0.2">
      <c r="A24" s="26"/>
      <c r="B24" s="106"/>
      <c r="C24" s="73"/>
      <c r="D24" s="73"/>
      <c r="E24" s="27"/>
      <c r="F24" s="67"/>
      <c r="G24" s="68"/>
      <c r="H24" s="67"/>
      <c r="I24" s="67"/>
      <c r="J24" s="68"/>
      <c r="K24" s="67"/>
      <c r="L24" s="26"/>
      <c r="M24" s="28"/>
    </row>
    <row r="25" spans="1:13" s="29" customFormat="1" ht="16.5" customHeight="1" x14ac:dyDescent="0.2">
      <c r="A25" s="26"/>
      <c r="B25" s="51"/>
      <c r="C25" s="51"/>
      <c r="D25" s="51"/>
      <c r="E25" s="27"/>
      <c r="F25" s="30" t="s">
        <v>30</v>
      </c>
      <c r="G25" s="2"/>
      <c r="H25" s="2"/>
      <c r="I25" s="30" t="s">
        <v>30</v>
      </c>
      <c r="J25" s="2"/>
      <c r="K25" s="2"/>
      <c r="L25" s="26"/>
      <c r="M25" s="28"/>
    </row>
    <row r="26" spans="1:13" s="29" customFormat="1" ht="16.5" customHeight="1" x14ac:dyDescent="0.2">
      <c r="A26" s="26"/>
      <c r="B26" s="27"/>
      <c r="C26" s="27"/>
      <c r="D26" s="27"/>
      <c r="E26" s="27"/>
      <c r="F26" s="30" t="s">
        <v>35</v>
      </c>
      <c r="G26" s="2"/>
      <c r="H26" s="2"/>
      <c r="I26" s="30" t="s">
        <v>36</v>
      </c>
      <c r="J26" s="2"/>
      <c r="K26" s="2"/>
      <c r="L26" s="26"/>
      <c r="M26" s="28"/>
    </row>
    <row r="27" spans="1:13" s="29" customFormat="1" ht="16.5" customHeight="1" x14ac:dyDescent="0.2">
      <c r="A27" s="26"/>
      <c r="B27" s="27"/>
      <c r="C27" s="27"/>
      <c r="D27" s="27"/>
      <c r="E27" s="27"/>
      <c r="F27" s="30" t="s">
        <v>34</v>
      </c>
      <c r="G27" s="2"/>
      <c r="H27" s="2"/>
      <c r="I27" s="30" t="s">
        <v>33</v>
      </c>
      <c r="J27" s="2"/>
      <c r="K27" s="2"/>
      <c r="L27" s="26"/>
      <c r="M27" s="28"/>
    </row>
    <row r="28" spans="1:13" s="29" customFormat="1" ht="16.5" customHeight="1" x14ac:dyDescent="0.2">
      <c r="A28" s="26"/>
      <c r="B28" s="27"/>
      <c r="C28" s="27"/>
      <c r="D28" s="27"/>
      <c r="E28" s="27"/>
      <c r="F28" s="30" t="s">
        <v>31</v>
      </c>
      <c r="G28" s="2"/>
      <c r="H28" s="2"/>
      <c r="I28" s="27"/>
      <c r="J28" s="27"/>
      <c r="K28" s="27"/>
      <c r="L28" s="26"/>
      <c r="M28" s="28"/>
    </row>
    <row r="29" spans="1:13" s="29" customFormat="1" ht="16.5" customHeight="1" x14ac:dyDescent="0.2">
      <c r="A29" s="26"/>
      <c r="B29" s="27"/>
      <c r="C29" s="27"/>
      <c r="D29" s="27"/>
      <c r="E29" s="27"/>
      <c r="F29" s="30" t="s">
        <v>32</v>
      </c>
      <c r="G29" s="2"/>
      <c r="H29" s="2"/>
      <c r="I29" s="27"/>
      <c r="J29" s="27"/>
      <c r="K29" s="27"/>
      <c r="L29" s="26"/>
      <c r="M29" s="28"/>
    </row>
    <row r="30" spans="1:13" s="29" customFormat="1" ht="16.5" customHeight="1" x14ac:dyDescent="0.2">
      <c r="A30" s="26"/>
      <c r="B30" s="27"/>
      <c r="C30" s="27"/>
      <c r="D30" s="27"/>
      <c r="E30" s="27"/>
      <c r="F30" s="30" t="s">
        <v>33</v>
      </c>
      <c r="G30" s="2"/>
      <c r="H30" s="2"/>
      <c r="I30" s="27"/>
      <c r="J30" s="27"/>
      <c r="K30" s="27"/>
      <c r="L30" s="26"/>
      <c r="M30" s="28"/>
    </row>
    <row r="31" spans="1:13" s="29" customFormat="1" ht="18" customHeight="1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6"/>
      <c r="M31" s="28"/>
    </row>
    <row r="32" spans="1:13" s="29" customFormat="1" ht="48" customHeight="1" x14ac:dyDescent="0.3">
      <c r="A32" s="26"/>
      <c r="B32" s="74" t="s">
        <v>38</v>
      </c>
      <c r="C32" s="74"/>
      <c r="D32" s="74"/>
      <c r="E32" s="74"/>
      <c r="F32" s="74"/>
      <c r="G32" s="74"/>
      <c r="H32" s="74"/>
      <c r="I32" s="74"/>
      <c r="J32" s="74"/>
      <c r="K32" s="74"/>
      <c r="L32" s="26"/>
      <c r="M32" s="28"/>
    </row>
    <row r="33" spans="1:13" s="29" customFormat="1" ht="15.75" customHeight="1" x14ac:dyDescent="0.2">
      <c r="A33" s="26"/>
      <c r="B33" s="31" t="s">
        <v>69</v>
      </c>
      <c r="C33" s="31"/>
      <c r="D33" s="31"/>
      <c r="E33" s="31"/>
      <c r="F33" s="31"/>
      <c r="G33" s="31"/>
      <c r="H33" s="31"/>
      <c r="I33" s="31"/>
      <c r="J33" s="31"/>
      <c r="K33" s="31"/>
      <c r="L33" s="26"/>
      <c r="M33" s="28"/>
    </row>
    <row r="34" spans="1:13" s="29" customFormat="1" x14ac:dyDescent="0.2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6"/>
      <c r="M34" s="28"/>
    </row>
    <row r="35" spans="1:13" s="29" customFormat="1" ht="48.75" customHeight="1" x14ac:dyDescent="0.2">
      <c r="A35" s="26"/>
      <c r="B35" s="32" t="s">
        <v>55</v>
      </c>
      <c r="C35" s="32" t="s">
        <v>68</v>
      </c>
      <c r="D35" s="33"/>
      <c r="E35" s="33"/>
      <c r="F35" s="33"/>
      <c r="G35" s="33"/>
      <c r="H35" s="33"/>
      <c r="I35" s="33"/>
      <c r="J35" s="33"/>
      <c r="K35" s="33"/>
      <c r="L35" s="33"/>
    </row>
    <row r="36" spans="1:13" s="29" customFormat="1" ht="18" customHeight="1" x14ac:dyDescent="0.2">
      <c r="A36" s="26"/>
      <c r="B36" s="34" t="s">
        <v>43</v>
      </c>
      <c r="C36" s="57"/>
      <c r="E36" s="33"/>
      <c r="F36" s="33"/>
      <c r="G36" s="33"/>
      <c r="H36" s="33"/>
      <c r="I36" s="33"/>
      <c r="J36" s="33"/>
      <c r="M36" s="33"/>
    </row>
    <row r="37" spans="1:13" s="29" customFormat="1" ht="18" customHeight="1" x14ac:dyDescent="0.2">
      <c r="A37" s="26"/>
      <c r="B37" s="34" t="s">
        <v>46</v>
      </c>
      <c r="C37" s="57"/>
      <c r="E37" s="33"/>
      <c r="F37" s="33"/>
      <c r="G37" s="33"/>
      <c r="H37" s="33"/>
      <c r="I37" s="33"/>
      <c r="J37" s="33"/>
      <c r="K37" s="33"/>
      <c r="L37" s="33"/>
      <c r="M37" s="33"/>
    </row>
    <row r="38" spans="1:13" s="29" customFormat="1" ht="18" customHeight="1" x14ac:dyDescent="0.2">
      <c r="A38" s="26"/>
      <c r="B38" s="34" t="s">
        <v>47</v>
      </c>
      <c r="C38" s="35">
        <f>C37-C36</f>
        <v>0</v>
      </c>
      <c r="E38" s="33"/>
      <c r="F38" s="33"/>
      <c r="G38" s="33"/>
      <c r="H38" s="33"/>
      <c r="I38" s="33"/>
      <c r="J38" s="33"/>
      <c r="K38" s="33"/>
      <c r="L38" s="33"/>
      <c r="M38" s="33"/>
    </row>
    <row r="39" spans="1:13" s="29" customFormat="1" ht="18" customHeight="1" x14ac:dyDescent="0.2">
      <c r="A39" s="26"/>
      <c r="C39" s="36"/>
      <c r="D39" s="36"/>
      <c r="E39" s="33"/>
      <c r="F39" s="33"/>
      <c r="G39" s="33"/>
      <c r="H39" s="33"/>
      <c r="I39" s="33"/>
      <c r="J39" s="33"/>
      <c r="K39" s="33"/>
      <c r="L39" s="33"/>
      <c r="M39" s="33"/>
    </row>
    <row r="40" spans="1:13" s="37" customFormat="1" x14ac:dyDescent="0.2">
      <c r="B40" s="38"/>
      <c r="C40" s="38"/>
      <c r="D40" s="38"/>
      <c r="E40" s="33"/>
      <c r="F40" s="33"/>
      <c r="G40" s="33"/>
      <c r="H40" s="33"/>
      <c r="I40" s="33"/>
      <c r="J40" s="33"/>
      <c r="K40" s="33"/>
      <c r="L40" s="33"/>
      <c r="M40" s="33"/>
    </row>
    <row r="41" spans="1:13" s="37" customFormat="1" x14ac:dyDescent="0.2">
      <c r="B41" s="101" t="s">
        <v>66</v>
      </c>
      <c r="C41" s="101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s="37" customFormat="1" x14ac:dyDescent="0.2">
      <c r="B42" s="101"/>
      <c r="C42" s="101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s="37" customFormat="1" ht="15.75" customHeight="1" x14ac:dyDescent="0.3">
      <c r="B43" s="102"/>
      <c r="C43" s="103"/>
      <c r="D43" s="33"/>
      <c r="E43" s="33"/>
      <c r="F43" s="33"/>
      <c r="G43" s="33"/>
      <c r="H43" s="33"/>
      <c r="I43" s="39"/>
      <c r="K43" s="33"/>
      <c r="L43" s="33"/>
      <c r="M43" s="33"/>
    </row>
    <row r="44" spans="1:13" s="40" customFormat="1" ht="16.5" customHeight="1" x14ac:dyDescent="0.2">
      <c r="B44" s="41"/>
      <c r="C44" s="41"/>
      <c r="D44" s="41"/>
      <c r="E44" s="41"/>
      <c r="F44" s="41"/>
      <c r="G44" s="41"/>
      <c r="H44" s="41"/>
      <c r="I44" s="42"/>
      <c r="K44" s="41"/>
      <c r="L44" s="41"/>
      <c r="M44" s="41"/>
    </row>
    <row r="45" spans="1:13" s="40" customFormat="1" ht="16.5" customHeight="1" x14ac:dyDescent="0.2">
      <c r="B45" s="41"/>
      <c r="C45" s="41"/>
      <c r="D45" s="41"/>
      <c r="E45" s="41"/>
      <c r="F45" s="41"/>
      <c r="G45" s="41"/>
      <c r="H45" s="41"/>
      <c r="I45" s="42"/>
      <c r="K45" s="41"/>
      <c r="L45" s="41"/>
      <c r="M45" s="41"/>
    </row>
    <row r="46" spans="1:13" s="40" customFormat="1" ht="16.5" customHeight="1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s="40" customFormat="1" ht="16.5" customHeight="1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s="29" customFormat="1" ht="18" customHeight="1" x14ac:dyDescent="0.2">
      <c r="A48" s="26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1" ht="24" x14ac:dyDescent="0.3">
      <c r="B49" s="43" t="s">
        <v>4</v>
      </c>
      <c r="G49" s="44"/>
      <c r="H49" s="44"/>
      <c r="I49" s="44"/>
      <c r="J49" s="45"/>
      <c r="K49" s="44"/>
    </row>
    <row r="50" spans="2:11" x14ac:dyDescent="0.2">
      <c r="G50" s="44"/>
      <c r="H50" s="44"/>
      <c r="I50" s="44"/>
      <c r="J50" s="44"/>
      <c r="K50" s="44"/>
    </row>
    <row r="51" spans="2:11" s="46" customFormat="1" ht="44" customHeight="1" x14ac:dyDescent="0.2">
      <c r="B51" s="110" t="s">
        <v>76</v>
      </c>
      <c r="C51" s="111"/>
      <c r="D51" s="111"/>
      <c r="E51" s="111"/>
      <c r="F51" s="112"/>
      <c r="G51" s="107"/>
      <c r="H51" s="108"/>
      <c r="I51" s="108"/>
      <c r="J51" s="108"/>
      <c r="K51" s="109"/>
    </row>
    <row r="52" spans="2:11" s="46" customFormat="1" ht="43.5" customHeight="1" x14ac:dyDescent="0.2">
      <c r="B52" s="113" t="s">
        <v>70</v>
      </c>
      <c r="C52" s="114"/>
      <c r="D52" s="114"/>
      <c r="E52" s="114"/>
      <c r="F52" s="115"/>
      <c r="G52" s="107"/>
      <c r="H52" s="108"/>
      <c r="I52" s="108"/>
      <c r="J52" s="108"/>
      <c r="K52" s="109"/>
    </row>
    <row r="53" spans="2:11" s="46" customFormat="1" ht="20" customHeight="1" x14ac:dyDescent="0.2">
      <c r="B53" s="92" t="s">
        <v>72</v>
      </c>
      <c r="C53" s="93"/>
      <c r="D53" s="93"/>
      <c r="E53" s="93"/>
      <c r="F53" s="94"/>
      <c r="G53" s="47"/>
      <c r="H53" s="48" t="s">
        <v>73</v>
      </c>
      <c r="I53" s="49"/>
      <c r="J53" s="49"/>
      <c r="K53" s="49"/>
    </row>
    <row r="54" spans="2:11" s="46" customFormat="1" ht="19" x14ac:dyDescent="0.2">
      <c r="B54" s="98"/>
      <c r="C54" s="99"/>
      <c r="D54" s="99"/>
      <c r="E54" s="99"/>
      <c r="F54" s="100"/>
      <c r="G54" s="58"/>
      <c r="H54" s="58"/>
      <c r="I54" s="49"/>
      <c r="J54" s="49"/>
      <c r="K54" s="49"/>
    </row>
    <row r="55" spans="2:11" ht="18.75" customHeight="1" x14ac:dyDescent="0.2">
      <c r="B55" s="92" t="s">
        <v>74</v>
      </c>
      <c r="C55" s="93"/>
      <c r="D55" s="93"/>
      <c r="E55" s="93"/>
      <c r="F55" s="94"/>
      <c r="G55" s="47"/>
      <c r="H55" s="48" t="s">
        <v>73</v>
      </c>
    </row>
    <row r="56" spans="2:11" ht="18.75" hidden="1" customHeight="1" x14ac:dyDescent="0.2">
      <c r="B56" s="95"/>
      <c r="C56" s="96"/>
      <c r="D56" s="96"/>
      <c r="E56" s="96"/>
      <c r="F56" s="97"/>
      <c r="G56" s="50"/>
      <c r="H56" s="50"/>
    </row>
    <row r="57" spans="2:11" ht="18.75" hidden="1" customHeight="1" x14ac:dyDescent="0.2">
      <c r="B57" s="95"/>
      <c r="C57" s="96"/>
      <c r="D57" s="96"/>
      <c r="E57" s="96"/>
      <c r="F57" s="97"/>
      <c r="G57" s="47"/>
      <c r="H57" s="48" t="s">
        <v>73</v>
      </c>
    </row>
    <row r="58" spans="2:11" ht="18.75" hidden="1" customHeight="1" x14ac:dyDescent="0.2">
      <c r="B58" s="95"/>
      <c r="C58" s="96"/>
      <c r="D58" s="96"/>
      <c r="E58" s="96"/>
      <c r="F58" s="97"/>
      <c r="G58" s="50"/>
      <c r="H58" s="50"/>
    </row>
    <row r="59" spans="2:11" ht="18.75" hidden="1" customHeight="1" x14ac:dyDescent="0.2">
      <c r="B59" s="95"/>
      <c r="C59" s="96"/>
      <c r="D59" s="96"/>
      <c r="E59" s="96"/>
      <c r="F59" s="97"/>
      <c r="G59" s="47"/>
      <c r="H59" s="48" t="s">
        <v>73</v>
      </c>
    </row>
    <row r="60" spans="2:11" ht="18.75" hidden="1" customHeight="1" x14ac:dyDescent="0.2">
      <c r="B60" s="95"/>
      <c r="C60" s="96"/>
      <c r="D60" s="96"/>
      <c r="E60" s="96"/>
      <c r="F60" s="97"/>
      <c r="G60" s="50"/>
      <c r="H60" s="50"/>
    </row>
    <row r="61" spans="2:11" ht="18.75" hidden="1" customHeight="1" x14ac:dyDescent="0.2">
      <c r="B61" s="95"/>
      <c r="C61" s="96"/>
      <c r="D61" s="96"/>
      <c r="E61" s="96"/>
      <c r="F61" s="97"/>
      <c r="G61" s="47"/>
      <c r="H61" s="48" t="s">
        <v>73</v>
      </c>
    </row>
    <row r="62" spans="2:11" ht="18.75" hidden="1" customHeight="1" x14ac:dyDescent="0.2">
      <c r="B62" s="95"/>
      <c r="C62" s="96"/>
      <c r="D62" s="96"/>
      <c r="E62" s="96"/>
      <c r="F62" s="97"/>
      <c r="G62" s="50"/>
      <c r="H62" s="50"/>
    </row>
    <row r="63" spans="2:11" ht="18.75" hidden="1" customHeight="1" x14ac:dyDescent="0.2">
      <c r="B63" s="95"/>
      <c r="C63" s="96"/>
      <c r="D63" s="96"/>
      <c r="E63" s="96"/>
      <c r="F63" s="97"/>
      <c r="G63" s="47"/>
      <c r="H63" s="48" t="s">
        <v>73</v>
      </c>
    </row>
    <row r="64" spans="2:11" ht="18.75" hidden="1" customHeight="1" x14ac:dyDescent="0.2">
      <c r="B64" s="95"/>
      <c r="C64" s="96"/>
      <c r="D64" s="96"/>
      <c r="E64" s="96"/>
      <c r="F64" s="97"/>
      <c r="G64" s="50"/>
      <c r="H64" s="50"/>
    </row>
    <row r="65" spans="2:8" ht="18.75" hidden="1" customHeight="1" x14ac:dyDescent="0.2">
      <c r="B65" s="95"/>
      <c r="C65" s="96"/>
      <c r="D65" s="96"/>
      <c r="E65" s="96"/>
      <c r="F65" s="97"/>
      <c r="G65" s="47"/>
      <c r="H65" s="48" t="s">
        <v>73</v>
      </c>
    </row>
    <row r="66" spans="2:8" ht="18.75" hidden="1" customHeight="1" x14ac:dyDescent="0.2">
      <c r="B66" s="95"/>
      <c r="C66" s="96"/>
      <c r="D66" s="96"/>
      <c r="E66" s="96"/>
      <c r="F66" s="97"/>
      <c r="G66" s="50"/>
      <c r="H66" s="50"/>
    </row>
    <row r="67" spans="2:8" ht="18.75" hidden="1" customHeight="1" x14ac:dyDescent="0.2">
      <c r="B67" s="95"/>
      <c r="C67" s="96"/>
      <c r="D67" s="96"/>
      <c r="E67" s="96"/>
      <c r="F67" s="97"/>
      <c r="G67" s="47"/>
      <c r="H67" s="48" t="s">
        <v>73</v>
      </c>
    </row>
    <row r="68" spans="2:8" ht="18.75" hidden="1" customHeight="1" x14ac:dyDescent="0.2">
      <c r="B68" s="95"/>
      <c r="C68" s="96"/>
      <c r="D68" s="96"/>
      <c r="E68" s="96"/>
      <c r="F68" s="97"/>
      <c r="G68" s="50"/>
      <c r="H68" s="50"/>
    </row>
    <row r="69" spans="2:8" ht="18.75" hidden="1" customHeight="1" x14ac:dyDescent="0.2">
      <c r="B69" s="95"/>
      <c r="C69" s="96"/>
      <c r="D69" s="96"/>
      <c r="E69" s="96"/>
      <c r="F69" s="97"/>
      <c r="G69" s="47"/>
      <c r="H69" s="48" t="s">
        <v>73</v>
      </c>
    </row>
    <row r="70" spans="2:8" ht="18.75" hidden="1" customHeight="1" x14ac:dyDescent="0.2">
      <c r="B70" s="95"/>
      <c r="C70" s="96"/>
      <c r="D70" s="96"/>
      <c r="E70" s="96"/>
      <c r="F70" s="97"/>
      <c r="G70" s="50"/>
      <c r="H70" s="50"/>
    </row>
    <row r="71" spans="2:8" ht="18.75" hidden="1" customHeight="1" x14ac:dyDescent="0.2">
      <c r="B71" s="95"/>
      <c r="C71" s="96"/>
      <c r="D71" s="96"/>
      <c r="E71" s="96"/>
      <c r="F71" s="97"/>
      <c r="G71" s="47"/>
      <c r="H71" s="48" t="s">
        <v>73</v>
      </c>
    </row>
    <row r="72" spans="2:8" ht="18.75" hidden="1" customHeight="1" x14ac:dyDescent="0.2">
      <c r="B72" s="95"/>
      <c r="C72" s="96"/>
      <c r="D72" s="96"/>
      <c r="E72" s="96"/>
      <c r="F72" s="97"/>
      <c r="G72" s="50"/>
      <c r="H72" s="50"/>
    </row>
    <row r="73" spans="2:8" ht="18.75" hidden="1" customHeight="1" x14ac:dyDescent="0.2">
      <c r="B73" s="95"/>
      <c r="C73" s="96"/>
      <c r="D73" s="96"/>
      <c r="E73" s="96"/>
      <c r="F73" s="97"/>
      <c r="G73" s="47"/>
      <c r="H73" s="48" t="s">
        <v>73</v>
      </c>
    </row>
    <row r="74" spans="2:8" ht="18.75" hidden="1" customHeight="1" x14ac:dyDescent="0.2">
      <c r="B74" s="95"/>
      <c r="C74" s="96"/>
      <c r="D74" s="96"/>
      <c r="E74" s="96"/>
      <c r="F74" s="97"/>
      <c r="G74" s="50"/>
      <c r="H74" s="50"/>
    </row>
    <row r="75" spans="2:8" ht="18.75" hidden="1" customHeight="1" x14ac:dyDescent="0.2">
      <c r="B75" s="95"/>
      <c r="C75" s="96"/>
      <c r="D75" s="96"/>
      <c r="E75" s="96"/>
      <c r="F75" s="97"/>
      <c r="G75" s="47"/>
      <c r="H75" s="48" t="s">
        <v>73</v>
      </c>
    </row>
    <row r="76" spans="2:8" ht="18.75" hidden="1" customHeight="1" x14ac:dyDescent="0.2">
      <c r="B76" s="95"/>
      <c r="C76" s="96"/>
      <c r="D76" s="96"/>
      <c r="E76" s="96"/>
      <c r="F76" s="97"/>
      <c r="G76" s="50"/>
      <c r="H76" s="50"/>
    </row>
    <row r="77" spans="2:8" ht="18.75" hidden="1" customHeight="1" x14ac:dyDescent="0.2">
      <c r="B77" s="95"/>
      <c r="C77" s="96"/>
      <c r="D77" s="96"/>
      <c r="E77" s="96"/>
      <c r="F77" s="97"/>
      <c r="G77" s="47"/>
      <c r="H77" s="48" t="s">
        <v>73</v>
      </c>
    </row>
    <row r="78" spans="2:8" ht="18.75" hidden="1" customHeight="1" x14ac:dyDescent="0.2">
      <c r="B78" s="95"/>
      <c r="C78" s="96"/>
      <c r="D78" s="96"/>
      <c r="E78" s="96"/>
      <c r="F78" s="97"/>
      <c r="G78" s="50"/>
      <c r="H78" s="50"/>
    </row>
    <row r="79" spans="2:8" ht="18.75" hidden="1" customHeight="1" x14ac:dyDescent="0.2">
      <c r="B79" s="95"/>
      <c r="C79" s="96"/>
      <c r="D79" s="96"/>
      <c r="E79" s="96"/>
      <c r="F79" s="97"/>
      <c r="G79" s="47"/>
      <c r="H79" s="48" t="s">
        <v>73</v>
      </c>
    </row>
    <row r="80" spans="2:8" ht="18.75" hidden="1" customHeight="1" x14ac:dyDescent="0.2">
      <c r="B80" s="95"/>
      <c r="C80" s="96"/>
      <c r="D80" s="96"/>
      <c r="E80" s="96"/>
      <c r="F80" s="97"/>
      <c r="G80" s="50"/>
      <c r="H80" s="50"/>
    </row>
    <row r="81" spans="2:8" ht="18.75" hidden="1" customHeight="1" x14ac:dyDescent="0.2">
      <c r="B81" s="95"/>
      <c r="C81" s="96"/>
      <c r="D81" s="96"/>
      <c r="E81" s="96"/>
      <c r="F81" s="97"/>
      <c r="G81" s="47"/>
      <c r="H81" s="48" t="s">
        <v>73</v>
      </c>
    </row>
    <row r="82" spans="2:8" ht="18.75" hidden="1" customHeight="1" x14ac:dyDescent="0.2">
      <c r="B82" s="95"/>
      <c r="C82" s="96"/>
      <c r="D82" s="96"/>
      <c r="E82" s="96"/>
      <c r="F82" s="97"/>
      <c r="G82" s="50"/>
      <c r="H82" s="50"/>
    </row>
    <row r="83" spans="2:8" ht="18.75" hidden="1" customHeight="1" x14ac:dyDescent="0.2">
      <c r="B83" s="95"/>
      <c r="C83" s="96"/>
      <c r="D83" s="96"/>
      <c r="E83" s="96"/>
      <c r="F83" s="97"/>
      <c r="G83" s="47"/>
      <c r="H83" s="48" t="s">
        <v>73</v>
      </c>
    </row>
    <row r="84" spans="2:8" ht="18.75" hidden="1" customHeight="1" x14ac:dyDescent="0.2">
      <c r="B84" s="95"/>
      <c r="C84" s="96"/>
      <c r="D84" s="96"/>
      <c r="E84" s="96"/>
      <c r="F84" s="97"/>
      <c r="G84" s="50"/>
      <c r="H84" s="50"/>
    </row>
    <row r="85" spans="2:8" ht="18.75" hidden="1" customHeight="1" x14ac:dyDescent="0.2">
      <c r="B85" s="95"/>
      <c r="C85" s="96"/>
      <c r="D85" s="96"/>
      <c r="E85" s="96"/>
      <c r="F85" s="97"/>
      <c r="G85" s="47"/>
      <c r="H85" s="48" t="s">
        <v>73</v>
      </c>
    </row>
    <row r="86" spans="2:8" ht="18.75" hidden="1" customHeight="1" x14ac:dyDescent="0.2">
      <c r="B86" s="95"/>
      <c r="C86" s="96"/>
      <c r="D86" s="96"/>
      <c r="E86" s="96"/>
      <c r="F86" s="97"/>
      <c r="G86" s="50"/>
      <c r="H86" s="50"/>
    </row>
    <row r="87" spans="2:8" ht="18.75" hidden="1" customHeight="1" x14ac:dyDescent="0.2">
      <c r="B87" s="95"/>
      <c r="C87" s="96"/>
      <c r="D87" s="96"/>
      <c r="E87" s="96"/>
      <c r="F87" s="97"/>
      <c r="G87" s="47"/>
      <c r="H87" s="48" t="s">
        <v>73</v>
      </c>
    </row>
    <row r="88" spans="2:8" ht="18.75" hidden="1" customHeight="1" x14ac:dyDescent="0.2">
      <c r="B88" s="95"/>
      <c r="C88" s="96"/>
      <c r="D88" s="96"/>
      <c r="E88" s="96"/>
      <c r="F88" s="97"/>
      <c r="G88" s="50"/>
      <c r="H88" s="50"/>
    </row>
    <row r="89" spans="2:8" ht="18.75" hidden="1" customHeight="1" x14ac:dyDescent="0.2">
      <c r="B89" s="95"/>
      <c r="C89" s="96"/>
      <c r="D89" s="96"/>
      <c r="E89" s="96"/>
      <c r="F89" s="97"/>
      <c r="G89" s="47"/>
      <c r="H89" s="48" t="s">
        <v>73</v>
      </c>
    </row>
    <row r="90" spans="2:8" ht="18.75" hidden="1" customHeight="1" x14ac:dyDescent="0.2">
      <c r="B90" s="95"/>
      <c r="C90" s="96"/>
      <c r="D90" s="96"/>
      <c r="E90" s="96"/>
      <c r="F90" s="97"/>
      <c r="G90" s="50"/>
      <c r="H90" s="50"/>
    </row>
    <row r="91" spans="2:8" ht="18.75" hidden="1" customHeight="1" x14ac:dyDescent="0.2">
      <c r="B91" s="95"/>
      <c r="C91" s="96"/>
      <c r="D91" s="96"/>
      <c r="E91" s="96"/>
      <c r="F91" s="97"/>
      <c r="G91" s="47"/>
      <c r="H91" s="48" t="s">
        <v>73</v>
      </c>
    </row>
    <row r="92" spans="2:8" ht="18.75" hidden="1" customHeight="1" x14ac:dyDescent="0.2">
      <c r="B92" s="95"/>
      <c r="C92" s="96"/>
      <c r="D92" s="96"/>
      <c r="E92" s="96"/>
      <c r="F92" s="97"/>
      <c r="G92" s="50"/>
      <c r="H92" s="50"/>
    </row>
    <row r="93" spans="2:8" ht="18.75" hidden="1" customHeight="1" x14ac:dyDescent="0.2">
      <c r="B93" s="95"/>
      <c r="C93" s="96"/>
      <c r="D93" s="96"/>
      <c r="E93" s="96"/>
      <c r="F93" s="97"/>
      <c r="G93" s="47"/>
      <c r="H93" s="48" t="s">
        <v>73</v>
      </c>
    </row>
    <row r="94" spans="2:8" ht="18.75" hidden="1" customHeight="1" x14ac:dyDescent="0.2">
      <c r="B94" s="95"/>
      <c r="C94" s="96"/>
      <c r="D94" s="96"/>
      <c r="E94" s="96"/>
      <c r="F94" s="97"/>
      <c r="G94" s="50"/>
      <c r="H94" s="50"/>
    </row>
    <row r="95" spans="2:8" ht="18.75" hidden="1" customHeight="1" x14ac:dyDescent="0.2">
      <c r="B95" s="95"/>
      <c r="C95" s="96"/>
      <c r="D95" s="96"/>
      <c r="E95" s="96"/>
      <c r="F95" s="97"/>
      <c r="G95" s="47"/>
      <c r="H95" s="48" t="s">
        <v>73</v>
      </c>
    </row>
    <row r="96" spans="2:8" ht="18.75" hidden="1" customHeight="1" x14ac:dyDescent="0.2">
      <c r="B96" s="95"/>
      <c r="C96" s="96"/>
      <c r="D96" s="96"/>
      <c r="E96" s="96"/>
      <c r="F96" s="97"/>
      <c r="G96" s="50"/>
      <c r="H96" s="50"/>
    </row>
    <row r="97" spans="2:8" ht="18.75" hidden="1" customHeight="1" x14ac:dyDescent="0.2">
      <c r="B97" s="95"/>
      <c r="C97" s="96"/>
      <c r="D97" s="96"/>
      <c r="E97" s="96"/>
      <c r="F97" s="97"/>
      <c r="G97" s="47"/>
      <c r="H97" s="48" t="s">
        <v>73</v>
      </c>
    </row>
    <row r="98" spans="2:8" ht="18.75" hidden="1" customHeight="1" x14ac:dyDescent="0.2">
      <c r="B98" s="95"/>
      <c r="C98" s="96"/>
      <c r="D98" s="96"/>
      <c r="E98" s="96"/>
      <c r="F98" s="97"/>
      <c r="G98" s="50"/>
      <c r="H98" s="50"/>
    </row>
    <row r="99" spans="2:8" ht="18.75" hidden="1" customHeight="1" x14ac:dyDescent="0.2">
      <c r="B99" s="95"/>
      <c r="C99" s="96"/>
      <c r="D99" s="96"/>
      <c r="E99" s="96"/>
      <c r="F99" s="97"/>
      <c r="G99" s="47"/>
      <c r="H99" s="48" t="s">
        <v>73</v>
      </c>
    </row>
    <row r="100" spans="2:8" ht="18.75" hidden="1" customHeight="1" x14ac:dyDescent="0.2">
      <c r="B100" s="95"/>
      <c r="C100" s="96"/>
      <c r="D100" s="96"/>
      <c r="E100" s="96"/>
      <c r="F100" s="97"/>
      <c r="G100" s="50"/>
      <c r="H100" s="50"/>
    </row>
    <row r="101" spans="2:8" ht="18.75" hidden="1" customHeight="1" x14ac:dyDescent="0.2">
      <c r="B101" s="95"/>
      <c r="C101" s="96"/>
      <c r="D101" s="96"/>
      <c r="E101" s="96"/>
      <c r="F101" s="97"/>
      <c r="G101" s="47"/>
      <c r="H101" s="48" t="s">
        <v>73</v>
      </c>
    </row>
    <row r="102" spans="2:8" ht="18.75" hidden="1" customHeight="1" x14ac:dyDescent="0.2">
      <c r="B102" s="95"/>
      <c r="C102" s="96"/>
      <c r="D102" s="96"/>
      <c r="E102" s="96"/>
      <c r="F102" s="97"/>
      <c r="G102" s="50"/>
      <c r="H102" s="50"/>
    </row>
    <row r="103" spans="2:8" ht="18.75" hidden="1" customHeight="1" x14ac:dyDescent="0.2">
      <c r="B103" s="95"/>
      <c r="C103" s="96"/>
      <c r="D103" s="96"/>
      <c r="E103" s="96"/>
      <c r="F103" s="97"/>
      <c r="G103" s="47"/>
      <c r="H103" s="48" t="s">
        <v>73</v>
      </c>
    </row>
    <row r="104" spans="2:8" ht="18.75" hidden="1" customHeight="1" x14ac:dyDescent="0.2">
      <c r="B104" s="95"/>
      <c r="C104" s="96"/>
      <c r="D104" s="96"/>
      <c r="E104" s="96"/>
      <c r="F104" s="97"/>
      <c r="G104" s="50"/>
      <c r="H104" s="50"/>
    </row>
    <row r="105" spans="2:8" ht="18.75" hidden="1" customHeight="1" x14ac:dyDescent="0.2">
      <c r="B105" s="95"/>
      <c r="C105" s="96"/>
      <c r="D105" s="96"/>
      <c r="E105" s="96"/>
      <c r="F105" s="97"/>
      <c r="G105" s="47"/>
      <c r="H105" s="48" t="s">
        <v>73</v>
      </c>
    </row>
    <row r="106" spans="2:8" ht="18.75" hidden="1" customHeight="1" x14ac:dyDescent="0.2">
      <c r="B106" s="95"/>
      <c r="C106" s="96"/>
      <c r="D106" s="96"/>
      <c r="E106" s="96"/>
      <c r="F106" s="97"/>
      <c r="G106" s="50"/>
      <c r="H106" s="50"/>
    </row>
    <row r="107" spans="2:8" ht="18.75" hidden="1" customHeight="1" x14ac:dyDescent="0.2">
      <c r="B107" s="95"/>
      <c r="C107" s="96"/>
      <c r="D107" s="96"/>
      <c r="E107" s="96"/>
      <c r="F107" s="97"/>
      <c r="G107" s="47"/>
      <c r="H107" s="48" t="s">
        <v>73</v>
      </c>
    </row>
    <row r="108" spans="2:8" ht="18.75" hidden="1" customHeight="1" x14ac:dyDescent="0.2">
      <c r="B108" s="95"/>
      <c r="C108" s="96"/>
      <c r="D108" s="96"/>
      <c r="E108" s="96"/>
      <c r="F108" s="97"/>
      <c r="G108" s="50"/>
      <c r="H108" s="50"/>
    </row>
    <row r="109" spans="2:8" ht="18.75" hidden="1" customHeight="1" x14ac:dyDescent="0.2">
      <c r="B109" s="95"/>
      <c r="C109" s="96"/>
      <c r="D109" s="96"/>
      <c r="E109" s="96"/>
      <c r="F109" s="97"/>
      <c r="G109" s="47"/>
      <c r="H109" s="48" t="s">
        <v>73</v>
      </c>
    </row>
    <row r="110" spans="2:8" ht="18.75" hidden="1" customHeight="1" x14ac:dyDescent="0.2">
      <c r="B110" s="95"/>
      <c r="C110" s="96"/>
      <c r="D110" s="96"/>
      <c r="E110" s="96"/>
      <c r="F110" s="97"/>
      <c r="G110" s="50"/>
      <c r="H110" s="50"/>
    </row>
    <row r="111" spans="2:8" ht="18.75" hidden="1" customHeight="1" x14ac:dyDescent="0.2">
      <c r="B111" s="95"/>
      <c r="C111" s="96"/>
      <c r="D111" s="96"/>
      <c r="E111" s="96"/>
      <c r="F111" s="97"/>
      <c r="G111" s="47"/>
      <c r="H111" s="48" t="s">
        <v>73</v>
      </c>
    </row>
    <row r="112" spans="2:8" ht="18.75" hidden="1" customHeight="1" x14ac:dyDescent="0.2">
      <c r="B112" s="95"/>
      <c r="C112" s="96"/>
      <c r="D112" s="96"/>
      <c r="E112" s="96"/>
      <c r="F112" s="97"/>
      <c r="G112" s="50"/>
      <c r="H112" s="50"/>
    </row>
    <row r="113" spans="2:8" ht="18.75" hidden="1" customHeight="1" x14ac:dyDescent="0.2">
      <c r="B113" s="95"/>
      <c r="C113" s="96"/>
      <c r="D113" s="96"/>
      <c r="E113" s="96"/>
      <c r="F113" s="97"/>
      <c r="G113" s="47"/>
      <c r="H113" s="48" t="s">
        <v>73</v>
      </c>
    </row>
    <row r="114" spans="2:8" ht="18.75" hidden="1" customHeight="1" x14ac:dyDescent="0.2">
      <c r="B114" s="95"/>
      <c r="C114" s="96"/>
      <c r="D114" s="96"/>
      <c r="E114" s="96"/>
      <c r="F114" s="97"/>
      <c r="G114" s="50"/>
      <c r="H114" s="50"/>
    </row>
    <row r="115" spans="2:8" ht="18.75" hidden="1" customHeight="1" x14ac:dyDescent="0.2">
      <c r="B115" s="95"/>
      <c r="C115" s="96"/>
      <c r="D115" s="96"/>
      <c r="E115" s="96"/>
      <c r="F115" s="97"/>
      <c r="G115" s="47"/>
      <c r="H115" s="48" t="s">
        <v>73</v>
      </c>
    </row>
    <row r="116" spans="2:8" ht="18.75" hidden="1" customHeight="1" x14ac:dyDescent="0.2">
      <c r="B116" s="95"/>
      <c r="C116" s="96"/>
      <c r="D116" s="96"/>
      <c r="E116" s="96"/>
      <c r="F116" s="97"/>
      <c r="G116" s="50"/>
      <c r="H116" s="50"/>
    </row>
    <row r="117" spans="2:8" ht="18.75" hidden="1" customHeight="1" x14ac:dyDescent="0.2">
      <c r="B117" s="95"/>
      <c r="C117" s="96"/>
      <c r="D117" s="96"/>
      <c r="E117" s="96"/>
      <c r="F117" s="97"/>
      <c r="G117" s="47"/>
      <c r="H117" s="48" t="s">
        <v>73</v>
      </c>
    </row>
    <row r="118" spans="2:8" ht="18.75" hidden="1" customHeight="1" x14ac:dyDescent="0.2">
      <c r="B118" s="95"/>
      <c r="C118" s="96"/>
      <c r="D118" s="96"/>
      <c r="E118" s="96"/>
      <c r="F118" s="97"/>
      <c r="G118" s="50"/>
      <c r="H118" s="50"/>
    </row>
    <row r="119" spans="2:8" ht="18.75" hidden="1" customHeight="1" x14ac:dyDescent="0.2">
      <c r="B119" s="95"/>
      <c r="C119" s="96"/>
      <c r="D119" s="96"/>
      <c r="E119" s="96"/>
      <c r="F119" s="97"/>
      <c r="G119" s="47"/>
      <c r="H119" s="48" t="s">
        <v>73</v>
      </c>
    </row>
    <row r="120" spans="2:8" ht="18.75" hidden="1" customHeight="1" x14ac:dyDescent="0.2">
      <c r="B120" s="95"/>
      <c r="C120" s="96"/>
      <c r="D120" s="96"/>
      <c r="E120" s="96"/>
      <c r="F120" s="97"/>
      <c r="G120" s="50"/>
      <c r="H120" s="50"/>
    </row>
    <row r="121" spans="2:8" ht="18.75" hidden="1" customHeight="1" x14ac:dyDescent="0.2">
      <c r="B121" s="95"/>
      <c r="C121" s="96"/>
      <c r="D121" s="96"/>
      <c r="E121" s="96"/>
      <c r="F121" s="97"/>
      <c r="G121" s="47"/>
      <c r="H121" s="48" t="s">
        <v>73</v>
      </c>
    </row>
    <row r="122" spans="2:8" ht="18.75" hidden="1" customHeight="1" x14ac:dyDescent="0.2">
      <c r="B122" s="95"/>
      <c r="C122" s="96"/>
      <c r="D122" s="96"/>
      <c r="E122" s="96"/>
      <c r="F122" s="97"/>
      <c r="G122" s="50"/>
      <c r="H122" s="50"/>
    </row>
    <row r="123" spans="2:8" ht="18.75" hidden="1" customHeight="1" x14ac:dyDescent="0.2">
      <c r="B123" s="95"/>
      <c r="C123" s="96"/>
      <c r="D123" s="96"/>
      <c r="E123" s="96"/>
      <c r="F123" s="97"/>
      <c r="G123" s="47"/>
      <c r="H123" s="48" t="s">
        <v>73</v>
      </c>
    </row>
    <row r="124" spans="2:8" ht="18.75" hidden="1" customHeight="1" x14ac:dyDescent="0.2">
      <c r="B124" s="95"/>
      <c r="C124" s="96"/>
      <c r="D124" s="96"/>
      <c r="E124" s="96"/>
      <c r="F124" s="97"/>
      <c r="G124" s="50"/>
      <c r="H124" s="50"/>
    </row>
    <row r="125" spans="2:8" ht="18.75" hidden="1" customHeight="1" x14ac:dyDescent="0.2">
      <c r="B125" s="95"/>
      <c r="C125" s="96"/>
      <c r="D125" s="96"/>
      <c r="E125" s="96"/>
      <c r="F125" s="97"/>
      <c r="G125" s="47"/>
      <c r="H125" s="48" t="s">
        <v>73</v>
      </c>
    </row>
    <row r="126" spans="2:8" ht="18.75" hidden="1" customHeight="1" x14ac:dyDescent="0.2">
      <c r="B126" s="95"/>
      <c r="C126" s="96"/>
      <c r="D126" s="96"/>
      <c r="E126" s="96"/>
      <c r="F126" s="97"/>
      <c r="G126" s="50"/>
      <c r="H126" s="50"/>
    </row>
    <row r="127" spans="2:8" ht="18.75" hidden="1" customHeight="1" x14ac:dyDescent="0.2">
      <c r="B127" s="95"/>
      <c r="C127" s="96"/>
      <c r="D127" s="96"/>
      <c r="E127" s="96"/>
      <c r="F127" s="97"/>
      <c r="G127" s="47"/>
      <c r="H127" s="48" t="s">
        <v>73</v>
      </c>
    </row>
    <row r="128" spans="2:8" ht="18.75" hidden="1" customHeight="1" x14ac:dyDescent="0.2">
      <c r="B128" s="95"/>
      <c r="C128" s="96"/>
      <c r="D128" s="96"/>
      <c r="E128" s="96"/>
      <c r="F128" s="97"/>
      <c r="G128" s="50"/>
      <c r="H128" s="50"/>
    </row>
    <row r="129" spans="2:8" ht="18.75" hidden="1" customHeight="1" x14ac:dyDescent="0.2">
      <c r="B129" s="95"/>
      <c r="C129" s="96"/>
      <c r="D129" s="96"/>
      <c r="E129" s="96"/>
      <c r="F129" s="97"/>
      <c r="G129" s="47"/>
      <c r="H129" s="48" t="s">
        <v>73</v>
      </c>
    </row>
    <row r="130" spans="2:8" ht="18.75" hidden="1" customHeight="1" x14ac:dyDescent="0.2">
      <c r="B130" s="95"/>
      <c r="C130" s="96"/>
      <c r="D130" s="96"/>
      <c r="E130" s="96"/>
      <c r="F130" s="97"/>
      <c r="G130" s="50"/>
      <c r="H130" s="50"/>
    </row>
    <row r="131" spans="2:8" ht="18.75" hidden="1" customHeight="1" x14ac:dyDescent="0.2">
      <c r="B131" s="95"/>
      <c r="C131" s="96"/>
      <c r="D131" s="96"/>
      <c r="E131" s="96"/>
      <c r="F131" s="97"/>
      <c r="G131" s="47"/>
      <c r="H131" s="48" t="s">
        <v>73</v>
      </c>
    </row>
    <row r="132" spans="2:8" ht="18.75" hidden="1" customHeight="1" x14ac:dyDescent="0.2">
      <c r="B132" s="95"/>
      <c r="C132" s="96"/>
      <c r="D132" s="96"/>
      <c r="E132" s="96"/>
      <c r="F132" s="97"/>
      <c r="G132" s="50"/>
      <c r="H132" s="50"/>
    </row>
    <row r="133" spans="2:8" ht="18.75" hidden="1" customHeight="1" x14ac:dyDescent="0.2">
      <c r="B133" s="95"/>
      <c r="C133" s="96"/>
      <c r="D133" s="96"/>
      <c r="E133" s="96"/>
      <c r="F133" s="97"/>
      <c r="G133" s="47"/>
      <c r="H133" s="48" t="s">
        <v>73</v>
      </c>
    </row>
    <row r="134" spans="2:8" ht="18.75" hidden="1" customHeight="1" x14ac:dyDescent="0.2">
      <c r="B134" s="95"/>
      <c r="C134" s="96"/>
      <c r="D134" s="96"/>
      <c r="E134" s="96"/>
      <c r="F134" s="97"/>
      <c r="G134" s="50"/>
      <c r="H134" s="50"/>
    </row>
    <row r="135" spans="2:8" ht="18.75" hidden="1" customHeight="1" x14ac:dyDescent="0.2">
      <c r="B135" s="95"/>
      <c r="C135" s="96"/>
      <c r="D135" s="96"/>
      <c r="E135" s="96"/>
      <c r="F135" s="97"/>
      <c r="G135" s="47"/>
      <c r="H135" s="48" t="s">
        <v>73</v>
      </c>
    </row>
    <row r="136" spans="2:8" ht="18.75" hidden="1" customHeight="1" x14ac:dyDescent="0.2">
      <c r="B136" s="95"/>
      <c r="C136" s="96"/>
      <c r="D136" s="96"/>
      <c r="E136" s="96"/>
      <c r="F136" s="97"/>
      <c r="G136" s="50"/>
      <c r="H136" s="50"/>
    </row>
    <row r="137" spans="2:8" ht="18.75" hidden="1" customHeight="1" x14ac:dyDescent="0.2">
      <c r="B137" s="95"/>
      <c r="C137" s="96"/>
      <c r="D137" s="96"/>
      <c r="E137" s="96"/>
      <c r="F137" s="97"/>
      <c r="G137" s="47"/>
      <c r="H137" s="48" t="s">
        <v>73</v>
      </c>
    </row>
    <row r="138" spans="2:8" ht="18.75" hidden="1" customHeight="1" x14ac:dyDescent="0.2">
      <c r="B138" s="95"/>
      <c r="C138" s="96"/>
      <c r="D138" s="96"/>
      <c r="E138" s="96"/>
      <c r="F138" s="97"/>
      <c r="G138" s="50"/>
      <c r="H138" s="50"/>
    </row>
    <row r="139" spans="2:8" ht="18.75" hidden="1" customHeight="1" x14ac:dyDescent="0.2">
      <c r="B139" s="95"/>
      <c r="C139" s="96"/>
      <c r="D139" s="96"/>
      <c r="E139" s="96"/>
      <c r="F139" s="97"/>
      <c r="G139" s="47"/>
      <c r="H139" s="48" t="s">
        <v>73</v>
      </c>
    </row>
    <row r="140" spans="2:8" ht="18.75" hidden="1" customHeight="1" x14ac:dyDescent="0.2">
      <c r="B140" s="95"/>
      <c r="C140" s="96"/>
      <c r="D140" s="96"/>
      <c r="E140" s="96"/>
      <c r="F140" s="97"/>
      <c r="G140" s="50"/>
      <c r="H140" s="50"/>
    </row>
    <row r="141" spans="2:8" ht="18.75" hidden="1" customHeight="1" x14ac:dyDescent="0.2">
      <c r="B141" s="95"/>
      <c r="C141" s="96"/>
      <c r="D141" s="96"/>
      <c r="E141" s="96"/>
      <c r="F141" s="97"/>
      <c r="G141" s="47"/>
      <c r="H141" s="48" t="s">
        <v>73</v>
      </c>
    </row>
    <row r="142" spans="2:8" ht="18.75" hidden="1" customHeight="1" x14ac:dyDescent="0.2">
      <c r="B142" s="95"/>
      <c r="C142" s="96"/>
      <c r="D142" s="96"/>
      <c r="E142" s="96"/>
      <c r="F142" s="97"/>
      <c r="G142" s="50"/>
      <c r="H142" s="50"/>
    </row>
    <row r="143" spans="2:8" ht="18.75" hidden="1" customHeight="1" x14ac:dyDescent="0.2">
      <c r="B143" s="95"/>
      <c r="C143" s="96"/>
      <c r="D143" s="96"/>
      <c r="E143" s="96"/>
      <c r="F143" s="97"/>
      <c r="G143" s="47"/>
      <c r="H143" s="48" t="s">
        <v>73</v>
      </c>
    </row>
    <row r="144" spans="2:8" x14ac:dyDescent="0.2">
      <c r="B144" s="98"/>
      <c r="C144" s="99"/>
      <c r="D144" s="99"/>
      <c r="E144" s="99"/>
      <c r="F144" s="100"/>
      <c r="G144" s="58"/>
      <c r="H144" s="58"/>
    </row>
    <row r="145" spans="2:2" x14ac:dyDescent="0.2">
      <c r="B145" s="29"/>
    </row>
    <row r="146" spans="2:2" hidden="1" x14ac:dyDescent="0.2"/>
    <row r="147" spans="2:2" hidden="1" x14ac:dyDescent="0.2"/>
    <row r="148" spans="2:2" hidden="1" x14ac:dyDescent="0.2"/>
    <row r="149" spans="2:2" hidden="1" x14ac:dyDescent="0.2"/>
    <row r="150" spans="2:2" hidden="1" x14ac:dyDescent="0.2"/>
    <row r="151" spans="2:2" hidden="1" x14ac:dyDescent="0.2"/>
    <row r="152" spans="2:2" hidden="1" x14ac:dyDescent="0.2"/>
    <row r="153" spans="2:2" hidden="1" x14ac:dyDescent="0.2"/>
    <row r="154" spans="2:2" hidden="1" x14ac:dyDescent="0.2"/>
    <row r="155" spans="2:2" hidden="1" x14ac:dyDescent="0.2"/>
    <row r="156" spans="2:2" hidden="1" x14ac:dyDescent="0.2"/>
    <row r="157" spans="2:2" hidden="1" x14ac:dyDescent="0.2"/>
    <row r="158" spans="2:2" hidden="1" x14ac:dyDescent="0.2"/>
    <row r="159" spans="2:2" hidden="1" x14ac:dyDescent="0.2"/>
    <row r="160" spans="2:2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</sheetData>
  <sheetProtection algorithmName="SHA-512" hashValue="XZVo8+3XGwXzDN2zDuygAXi2a6x1gc7kBRYcAgalt6AS0Hmfa2e+gRs/NFDt7F7XkGiK2HIITRSLHpBlNxCM2g==" saltValue="pOrKvIef75E2L4ANXNEwDA==" spinCount="100000" sheet="1" objects="1" scenarios="1" formatCells="0"/>
  <mergeCells count="38">
    <mergeCell ref="B55:F144"/>
    <mergeCell ref="B41:C42"/>
    <mergeCell ref="B43:C43"/>
    <mergeCell ref="K15:K16"/>
    <mergeCell ref="F15:I15"/>
    <mergeCell ref="J15:J16"/>
    <mergeCell ref="C15:C16"/>
    <mergeCell ref="B15:B16"/>
    <mergeCell ref="B53:F54"/>
    <mergeCell ref="G51:K51"/>
    <mergeCell ref="B51:F51"/>
    <mergeCell ref="B52:F52"/>
    <mergeCell ref="G52:K52"/>
    <mergeCell ref="B32:K32"/>
    <mergeCell ref="B20:K20"/>
    <mergeCell ref="B23:B24"/>
    <mergeCell ref="B13:K13"/>
    <mergeCell ref="B1:K1"/>
    <mergeCell ref="B7:K7"/>
    <mergeCell ref="C9:K9"/>
    <mergeCell ref="C10:K10"/>
    <mergeCell ref="D4:F4"/>
    <mergeCell ref="B6:K6"/>
    <mergeCell ref="B3:C3"/>
    <mergeCell ref="B4:C4"/>
    <mergeCell ref="B2:D2"/>
    <mergeCell ref="D3:F3"/>
    <mergeCell ref="I3:J3"/>
    <mergeCell ref="C8:K8"/>
    <mergeCell ref="I23:I24"/>
    <mergeCell ref="J23:J24"/>
    <mergeCell ref="K23:K24"/>
    <mergeCell ref="F22:K22"/>
    <mergeCell ref="C23:C24"/>
    <mergeCell ref="D23:D24"/>
    <mergeCell ref="F23:F24"/>
    <mergeCell ref="G23:G24"/>
    <mergeCell ref="H23:H24"/>
  </mergeCells>
  <pageMargins left="0.7" right="0.7" top="0.75" bottom="0.75" header="0.3" footer="0.3"/>
  <pageSetup paperSize="9" scale="7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workbookViewId="0">
      <selection activeCell="B24" sqref="B24:C35"/>
    </sheetView>
  </sheetViews>
  <sheetFormatPr baseColWidth="10" defaultColWidth="8.83203125" defaultRowHeight="16" x14ac:dyDescent="0.2"/>
  <sheetData>
    <row r="1" spans="1:16" x14ac:dyDescent="0.2">
      <c r="A1" s="6" t="s">
        <v>42</v>
      </c>
      <c r="B1" s="6">
        <v>12</v>
      </c>
      <c r="C1" s="1"/>
    </row>
    <row r="2" spans="1:16" x14ac:dyDescent="0.2">
      <c r="B2" t="s">
        <v>39</v>
      </c>
      <c r="C2" t="s">
        <v>40</v>
      </c>
      <c r="E2" t="s">
        <v>57</v>
      </c>
      <c r="G2" t="s">
        <v>58</v>
      </c>
      <c r="I2" t="s">
        <v>59</v>
      </c>
      <c r="K2" t="s">
        <v>61</v>
      </c>
      <c r="M2" t="s">
        <v>62</v>
      </c>
      <c r="O2" t="s">
        <v>60</v>
      </c>
    </row>
    <row r="3" spans="1:16" x14ac:dyDescent="0.2">
      <c r="A3" t="s">
        <v>43</v>
      </c>
      <c r="B3">
        <v>10</v>
      </c>
      <c r="C3">
        <v>96.6</v>
      </c>
      <c r="E3">
        <v>8</v>
      </c>
      <c r="F3">
        <v>98</v>
      </c>
      <c r="G3">
        <v>7</v>
      </c>
      <c r="H3">
        <v>95</v>
      </c>
      <c r="I3">
        <v>109</v>
      </c>
      <c r="J3">
        <v>99</v>
      </c>
      <c r="K3">
        <v>111</v>
      </c>
      <c r="L3">
        <v>95</v>
      </c>
      <c r="M3">
        <v>55</v>
      </c>
      <c r="N3">
        <v>10</v>
      </c>
      <c r="O3">
        <v>63</v>
      </c>
      <c r="P3">
        <v>10</v>
      </c>
    </row>
    <row r="4" spans="1:16" x14ac:dyDescent="0.2">
      <c r="B4">
        <v>110</v>
      </c>
      <c r="C4">
        <v>96.6</v>
      </c>
      <c r="E4">
        <v>10</v>
      </c>
      <c r="F4">
        <v>98</v>
      </c>
      <c r="G4">
        <v>9</v>
      </c>
      <c r="H4">
        <v>95</v>
      </c>
      <c r="I4">
        <v>111</v>
      </c>
      <c r="J4">
        <v>99</v>
      </c>
      <c r="K4">
        <v>113</v>
      </c>
      <c r="L4">
        <v>95</v>
      </c>
      <c r="M4">
        <v>57</v>
      </c>
      <c r="N4">
        <v>10</v>
      </c>
      <c r="O4">
        <v>65</v>
      </c>
      <c r="P4">
        <v>10</v>
      </c>
    </row>
    <row r="5" spans="1:16" x14ac:dyDescent="0.2">
      <c r="A5" t="s">
        <v>46</v>
      </c>
      <c r="B5">
        <v>10</v>
      </c>
      <c r="C5">
        <v>96.6</v>
      </c>
      <c r="I5">
        <v>110</v>
      </c>
      <c r="J5">
        <v>98</v>
      </c>
      <c r="M5">
        <v>56</v>
      </c>
      <c r="N5">
        <v>9</v>
      </c>
      <c r="O5">
        <v>64</v>
      </c>
      <c r="P5">
        <v>9</v>
      </c>
    </row>
    <row r="6" spans="1:16" x14ac:dyDescent="0.2">
      <c r="B6">
        <v>60</v>
      </c>
      <c r="C6">
        <v>10</v>
      </c>
      <c r="I6">
        <v>110</v>
      </c>
      <c r="J6">
        <v>100</v>
      </c>
      <c r="M6">
        <v>56</v>
      </c>
      <c r="N6">
        <v>11</v>
      </c>
      <c r="O6">
        <v>64</v>
      </c>
      <c r="P6">
        <v>11</v>
      </c>
    </row>
    <row r="7" spans="1:16" x14ac:dyDescent="0.2">
      <c r="A7" t="s">
        <v>47</v>
      </c>
      <c r="B7">
        <v>110</v>
      </c>
      <c r="C7">
        <v>96.6</v>
      </c>
    </row>
    <row r="8" spans="1:16" x14ac:dyDescent="0.2">
      <c r="B8">
        <v>60</v>
      </c>
      <c r="C8">
        <v>10</v>
      </c>
    </row>
    <row r="10" spans="1:16" x14ac:dyDescent="0.2">
      <c r="B10" t="s">
        <v>39</v>
      </c>
      <c r="C10" t="s">
        <v>40</v>
      </c>
      <c r="E10" t="s">
        <v>63</v>
      </c>
      <c r="G10" t="s">
        <v>64</v>
      </c>
      <c r="I10" t="s">
        <v>65</v>
      </c>
    </row>
    <row r="11" spans="1:16" x14ac:dyDescent="0.2">
      <c r="A11" t="s">
        <v>41</v>
      </c>
      <c r="B11">
        <f>60-(Sheet1!C36*B1)</f>
        <v>60</v>
      </c>
      <c r="C11">
        <v>96.6</v>
      </c>
      <c r="E11">
        <v>60</v>
      </c>
      <c r="F11">
        <v>104</v>
      </c>
      <c r="G11">
        <v>28</v>
      </c>
      <c r="H11">
        <v>55</v>
      </c>
      <c r="I11">
        <v>90</v>
      </c>
      <c r="J11">
        <v>55</v>
      </c>
    </row>
    <row r="12" spans="1:16" x14ac:dyDescent="0.2">
      <c r="B12">
        <f>60+(Sheet1!C36*B1)</f>
        <v>60</v>
      </c>
      <c r="C12">
        <v>96.6</v>
      </c>
      <c r="E12">
        <v>60</v>
      </c>
      <c r="F12">
        <v>101</v>
      </c>
      <c r="G12">
        <v>28</v>
      </c>
      <c r="H12">
        <v>52</v>
      </c>
      <c r="I12">
        <v>90</v>
      </c>
      <c r="J12">
        <v>52</v>
      </c>
    </row>
    <row r="13" spans="1:16" x14ac:dyDescent="0.2">
      <c r="A13" t="s">
        <v>44</v>
      </c>
      <c r="B13">
        <f>35-(B1*0.5*Sheet1!C37)</f>
        <v>35</v>
      </c>
      <c r="C13">
        <f>53.3+(B1*0.866*Sheet1!C37)</f>
        <v>53.3</v>
      </c>
      <c r="G13">
        <v>26.5</v>
      </c>
      <c r="H13">
        <v>55</v>
      </c>
      <c r="I13">
        <v>91.5</v>
      </c>
      <c r="J13">
        <v>55</v>
      </c>
    </row>
    <row r="14" spans="1:16" x14ac:dyDescent="0.2">
      <c r="B14">
        <f>35+(B1*0.5*Sheet1!C37)</f>
        <v>35</v>
      </c>
      <c r="C14">
        <f>53.3-(B1*0.866*Sheet1!C37)</f>
        <v>53.3</v>
      </c>
      <c r="G14">
        <v>26.5</v>
      </c>
      <c r="H14">
        <v>52</v>
      </c>
      <c r="I14">
        <v>91.5</v>
      </c>
      <c r="J14">
        <v>52</v>
      </c>
    </row>
    <row r="15" spans="1:16" x14ac:dyDescent="0.2">
      <c r="A15" t="s">
        <v>45</v>
      </c>
      <c r="B15">
        <f>85+(B1*0.5*Sheet1!C38)</f>
        <v>85</v>
      </c>
      <c r="C15">
        <f>53.3+(B1*0.866*Sheet1!C38)</f>
        <v>53.3</v>
      </c>
      <c r="I15">
        <v>93</v>
      </c>
      <c r="J15">
        <v>55</v>
      </c>
    </row>
    <row r="16" spans="1:16" x14ac:dyDescent="0.2">
      <c r="B16">
        <f>85-(B1*0.5*Sheet1!C38)</f>
        <v>85</v>
      </c>
      <c r="C16">
        <f>53.3-(B1*0.866*Sheet1!C38)</f>
        <v>53.3</v>
      </c>
      <c r="I16">
        <v>93</v>
      </c>
      <c r="J16">
        <v>52</v>
      </c>
    </row>
    <row r="19" spans="1:3" x14ac:dyDescent="0.2">
      <c r="A19" t="s">
        <v>56</v>
      </c>
      <c r="B19">
        <f>B13+(B11-B13)</f>
        <v>60</v>
      </c>
      <c r="C19">
        <f>((TAN(PI()/6))*(B11-B13))+C13</f>
        <v>67.733756729740634</v>
      </c>
    </row>
    <row r="20" spans="1:3" x14ac:dyDescent="0.2">
      <c r="B20">
        <f>B12</f>
        <v>60</v>
      </c>
      <c r="C20">
        <f>(TAN((PI()/6))*(B12-B14))+C14</f>
        <v>67.733756729740634</v>
      </c>
    </row>
    <row r="23" spans="1:3" x14ac:dyDescent="0.2">
      <c r="B23" t="s">
        <v>39</v>
      </c>
      <c r="C23" t="s">
        <v>40</v>
      </c>
    </row>
    <row r="24" spans="1:3" x14ac:dyDescent="0.2">
      <c r="A24" t="s">
        <v>48</v>
      </c>
      <c r="B24">
        <f>B11</f>
        <v>60</v>
      </c>
      <c r="C24">
        <f>C11</f>
        <v>96.6</v>
      </c>
    </row>
    <row r="25" spans="1:3" x14ac:dyDescent="0.2">
      <c r="B25">
        <f>B19</f>
        <v>60</v>
      </c>
      <c r="C25">
        <f>C19</f>
        <v>67.733756729740634</v>
      </c>
    </row>
    <row r="26" spans="1:3" x14ac:dyDescent="0.2">
      <c r="A26" t="s">
        <v>49</v>
      </c>
      <c r="B26">
        <f>B12</f>
        <v>60</v>
      </c>
      <c r="C26">
        <f>C12</f>
        <v>96.6</v>
      </c>
    </row>
    <row r="27" spans="1:3" x14ac:dyDescent="0.2">
      <c r="B27">
        <f>B20</f>
        <v>60</v>
      </c>
      <c r="C27">
        <f>C20</f>
        <v>67.733756729740634</v>
      </c>
    </row>
    <row r="28" spans="1:3" x14ac:dyDescent="0.2">
      <c r="A28" t="s">
        <v>50</v>
      </c>
      <c r="B28">
        <f>B13</f>
        <v>35</v>
      </c>
      <c r="C28">
        <f>C13</f>
        <v>53.3</v>
      </c>
    </row>
    <row r="29" spans="1:3" x14ac:dyDescent="0.2">
      <c r="B29">
        <f>B19</f>
        <v>60</v>
      </c>
      <c r="C29">
        <f>C19</f>
        <v>67.733756729740634</v>
      </c>
    </row>
    <row r="30" spans="1:3" x14ac:dyDescent="0.2">
      <c r="A30" t="s">
        <v>51</v>
      </c>
      <c r="B30">
        <f>B14</f>
        <v>35</v>
      </c>
      <c r="C30">
        <f>C14</f>
        <v>53.3</v>
      </c>
    </row>
    <row r="31" spans="1:3" x14ac:dyDescent="0.2">
      <c r="B31">
        <f>B20</f>
        <v>60</v>
      </c>
      <c r="C31">
        <f>C20</f>
        <v>67.733756729740634</v>
      </c>
    </row>
    <row r="32" spans="1:3" x14ac:dyDescent="0.2">
      <c r="A32" t="s">
        <v>52</v>
      </c>
      <c r="B32">
        <f>B15</f>
        <v>85</v>
      </c>
      <c r="C32">
        <f>C15</f>
        <v>53.3</v>
      </c>
    </row>
    <row r="33" spans="1:3" x14ac:dyDescent="0.2">
      <c r="B33">
        <f>B19</f>
        <v>60</v>
      </c>
      <c r="C33">
        <f>C19</f>
        <v>67.733756729740634</v>
      </c>
    </row>
    <row r="34" spans="1:3" x14ac:dyDescent="0.2">
      <c r="A34" t="s">
        <v>53</v>
      </c>
      <c r="B34">
        <f>B16</f>
        <v>85</v>
      </c>
      <c r="C34">
        <f>C16</f>
        <v>53.3</v>
      </c>
    </row>
    <row r="35" spans="1:3" x14ac:dyDescent="0.2">
      <c r="B35">
        <f>B20</f>
        <v>60</v>
      </c>
      <c r="C35">
        <f>C20</f>
        <v>67.733756729740634</v>
      </c>
    </row>
    <row r="40" spans="1:3" ht="24" x14ac:dyDescent="0.3">
      <c r="A40" s="3" t="s">
        <v>54</v>
      </c>
      <c r="B40" s="4" t="e">
        <f>((ATAN((C19-C20)/(B20-B19))/PI())*180)</f>
        <v>#DIV/0!</v>
      </c>
      <c r="C40" s="5" t="e">
        <f>180+B40</f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0"/>
  <sheetViews>
    <sheetView workbookViewId="0">
      <selection activeCell="B2" sqref="B2"/>
    </sheetView>
  </sheetViews>
  <sheetFormatPr baseColWidth="10" defaultColWidth="9" defaultRowHeight="15" x14ac:dyDescent="0.2"/>
  <cols>
    <col min="1" max="16384" width="9" style="60"/>
  </cols>
  <sheetData>
    <row r="1" spans="1:21" ht="16" x14ac:dyDescent="0.2">
      <c r="A1" s="66" t="s">
        <v>42</v>
      </c>
      <c r="B1" s="66">
        <v>25</v>
      </c>
      <c r="C1" s="65"/>
    </row>
    <row r="2" spans="1:21" x14ac:dyDescent="0.2">
      <c r="B2" s="60" t="s">
        <v>39</v>
      </c>
      <c r="C2" s="60" t="s">
        <v>40</v>
      </c>
      <c r="E2" s="60" t="s">
        <v>57</v>
      </c>
      <c r="G2" s="60" t="s">
        <v>58</v>
      </c>
      <c r="I2" s="60" t="s">
        <v>59</v>
      </c>
      <c r="K2" s="60" t="s">
        <v>61</v>
      </c>
      <c r="M2" s="60" t="s">
        <v>62</v>
      </c>
      <c r="O2" s="60" t="s">
        <v>60</v>
      </c>
    </row>
    <row r="3" spans="1:21" x14ac:dyDescent="0.2">
      <c r="A3" s="60" t="s">
        <v>43</v>
      </c>
      <c r="B3" s="60">
        <v>10</v>
      </c>
      <c r="C3" s="60">
        <v>60</v>
      </c>
      <c r="E3" s="60">
        <v>12</v>
      </c>
      <c r="F3" s="60">
        <v>62</v>
      </c>
      <c r="G3" s="60">
        <v>28</v>
      </c>
      <c r="H3" s="60">
        <v>108</v>
      </c>
      <c r="I3" s="60">
        <v>108</v>
      </c>
      <c r="J3" s="60">
        <v>62</v>
      </c>
      <c r="K3" s="60">
        <v>90</v>
      </c>
      <c r="L3" s="60">
        <v>108</v>
      </c>
      <c r="M3" s="60">
        <v>90</v>
      </c>
      <c r="N3" s="60">
        <v>12</v>
      </c>
      <c r="O3" s="60">
        <v>28</v>
      </c>
      <c r="P3" s="60">
        <v>12</v>
      </c>
    </row>
    <row r="4" spans="1:21" x14ac:dyDescent="0.2">
      <c r="B4" s="60">
        <v>110</v>
      </c>
      <c r="C4" s="60">
        <v>60</v>
      </c>
      <c r="E4" s="60">
        <v>10</v>
      </c>
      <c r="F4" s="60">
        <v>62</v>
      </c>
      <c r="G4" s="60">
        <v>30</v>
      </c>
      <c r="H4" s="60">
        <v>108</v>
      </c>
      <c r="I4" s="60">
        <v>110</v>
      </c>
      <c r="J4" s="60">
        <v>62</v>
      </c>
      <c r="K4" s="60">
        <v>92</v>
      </c>
      <c r="L4" s="60">
        <v>108</v>
      </c>
      <c r="M4" s="60">
        <v>92</v>
      </c>
      <c r="N4" s="60">
        <v>12</v>
      </c>
      <c r="O4" s="60">
        <v>30</v>
      </c>
      <c r="P4" s="60">
        <v>12</v>
      </c>
      <c r="U4" s="60">
        <v>1</v>
      </c>
    </row>
    <row r="5" spans="1:21" x14ac:dyDescent="0.2">
      <c r="A5" s="60" t="s">
        <v>46</v>
      </c>
      <c r="B5" s="60">
        <v>31.14</v>
      </c>
      <c r="C5" s="60">
        <v>110</v>
      </c>
      <c r="I5" s="60">
        <v>109</v>
      </c>
      <c r="J5" s="60">
        <v>61</v>
      </c>
      <c r="M5" s="60">
        <v>91</v>
      </c>
      <c r="N5" s="60">
        <v>13</v>
      </c>
      <c r="O5" s="60">
        <v>29</v>
      </c>
      <c r="P5" s="60">
        <v>13</v>
      </c>
      <c r="U5" s="60">
        <v>1</v>
      </c>
    </row>
    <row r="6" spans="1:21" x14ac:dyDescent="0.2">
      <c r="B6" s="60">
        <v>88.86</v>
      </c>
      <c r="C6" s="60">
        <v>10</v>
      </c>
      <c r="I6" s="60">
        <v>109</v>
      </c>
      <c r="J6" s="60">
        <v>63</v>
      </c>
      <c r="M6" s="60">
        <v>91</v>
      </c>
      <c r="N6" s="60">
        <v>11</v>
      </c>
      <c r="O6" s="60">
        <v>29</v>
      </c>
      <c r="P6" s="60">
        <v>11</v>
      </c>
      <c r="U6" s="60">
        <v>1</v>
      </c>
    </row>
    <row r="7" spans="1:21" x14ac:dyDescent="0.2">
      <c r="A7" s="60" t="s">
        <v>47</v>
      </c>
      <c r="B7" s="60">
        <v>88.86</v>
      </c>
      <c r="C7" s="60">
        <v>110</v>
      </c>
    </row>
    <row r="8" spans="1:21" x14ac:dyDescent="0.2">
      <c r="B8" s="60">
        <v>31.14</v>
      </c>
      <c r="C8" s="60">
        <v>10</v>
      </c>
    </row>
    <row r="10" spans="1:21" x14ac:dyDescent="0.2">
      <c r="B10" s="60" t="s">
        <v>39</v>
      </c>
      <c r="C10" s="60" t="s">
        <v>40</v>
      </c>
      <c r="E10" s="60" t="s">
        <v>63</v>
      </c>
      <c r="G10" s="60" t="s">
        <v>64</v>
      </c>
      <c r="I10" s="60" t="s">
        <v>65</v>
      </c>
    </row>
    <row r="11" spans="1:21" x14ac:dyDescent="0.2">
      <c r="A11" s="60" t="s">
        <v>41</v>
      </c>
      <c r="B11" s="60">
        <f>60</f>
        <v>60</v>
      </c>
      <c r="C11" s="60">
        <v>60</v>
      </c>
      <c r="E11" s="60">
        <v>15</v>
      </c>
      <c r="F11" s="60">
        <v>54</v>
      </c>
      <c r="G11" s="60">
        <v>40</v>
      </c>
      <c r="H11" s="60">
        <v>104</v>
      </c>
      <c r="I11" s="60">
        <v>88</v>
      </c>
      <c r="J11" s="60">
        <v>104</v>
      </c>
    </row>
    <row r="12" spans="1:21" x14ac:dyDescent="0.2">
      <c r="B12" s="60">
        <f>60+(G19*B1)</f>
        <v>60</v>
      </c>
      <c r="C12" s="60">
        <v>60</v>
      </c>
      <c r="E12" s="60">
        <v>15</v>
      </c>
      <c r="F12" s="60">
        <v>58</v>
      </c>
      <c r="G12" s="60">
        <v>40</v>
      </c>
      <c r="H12" s="60">
        <v>100</v>
      </c>
      <c r="I12" s="60">
        <v>88</v>
      </c>
      <c r="J12" s="60">
        <v>100</v>
      </c>
    </row>
    <row r="13" spans="1:21" x14ac:dyDescent="0.2">
      <c r="A13" s="60" t="s">
        <v>44</v>
      </c>
      <c r="B13" s="60">
        <v>60</v>
      </c>
      <c r="C13" s="60">
        <v>60</v>
      </c>
      <c r="G13" s="60">
        <v>42</v>
      </c>
      <c r="H13" s="60">
        <v>104</v>
      </c>
      <c r="I13" s="60">
        <v>90</v>
      </c>
      <c r="J13" s="60">
        <v>104</v>
      </c>
    </row>
    <row r="14" spans="1:21" x14ac:dyDescent="0.2">
      <c r="B14" s="60">
        <f>60+(0.5*G20*B1)</f>
        <v>60</v>
      </c>
      <c r="C14" s="60">
        <f>60-(0.866*G20*B1)</f>
        <v>60</v>
      </c>
      <c r="G14" s="60">
        <v>42</v>
      </c>
      <c r="H14" s="60">
        <v>100</v>
      </c>
      <c r="I14" s="60">
        <v>90</v>
      </c>
      <c r="J14" s="60">
        <v>100</v>
      </c>
    </row>
    <row r="15" spans="1:21" x14ac:dyDescent="0.2">
      <c r="A15" s="60" t="s">
        <v>45</v>
      </c>
      <c r="B15" s="60">
        <f>60</f>
        <v>60</v>
      </c>
      <c r="C15" s="60">
        <v>60</v>
      </c>
      <c r="I15" s="60">
        <v>92</v>
      </c>
      <c r="J15" s="60">
        <v>104</v>
      </c>
    </row>
    <row r="16" spans="1:21" x14ac:dyDescent="0.2">
      <c r="B16" s="60">
        <f>60-(0.5*G21*B1)</f>
        <v>60</v>
      </c>
      <c r="C16" s="60">
        <f>60-(0.866*G21*B1)</f>
        <v>60</v>
      </c>
      <c r="I16" s="60">
        <v>92</v>
      </c>
      <c r="J16" s="60">
        <v>100</v>
      </c>
    </row>
    <row r="19" spans="1:7" ht="19" x14ac:dyDescent="0.25">
      <c r="A19" s="60" t="s">
        <v>56</v>
      </c>
      <c r="B19" s="60">
        <f>B13+(B11-B13)</f>
        <v>60</v>
      </c>
      <c r="C19" s="60">
        <f>((TAN(PI()/6))*(B11-B13))+C13</f>
        <v>60</v>
      </c>
      <c r="F19" s="64" t="s">
        <v>41</v>
      </c>
      <c r="G19" s="64">
        <f>Sheet1!$C$36</f>
        <v>0</v>
      </c>
    </row>
    <row r="20" spans="1:7" ht="19" x14ac:dyDescent="0.25">
      <c r="B20" s="60">
        <f>B12</f>
        <v>60</v>
      </c>
      <c r="C20" s="60">
        <f>(TAN((PI()/6))*(B12-B14))+C14</f>
        <v>60</v>
      </c>
      <c r="F20" s="64" t="s">
        <v>44</v>
      </c>
      <c r="G20" s="64">
        <f>Sheet1!$C$37</f>
        <v>0</v>
      </c>
    </row>
    <row r="21" spans="1:7" ht="19" x14ac:dyDescent="0.25">
      <c r="F21" s="64" t="s">
        <v>45</v>
      </c>
      <c r="G21" s="64">
        <f>G20-G19</f>
        <v>0</v>
      </c>
    </row>
    <row r="23" spans="1:7" x14ac:dyDescent="0.2">
      <c r="B23" s="60" t="s">
        <v>39</v>
      </c>
      <c r="C23" s="60" t="s">
        <v>40</v>
      </c>
    </row>
    <row r="24" spans="1:7" x14ac:dyDescent="0.2">
      <c r="A24" s="60">
        <v>1</v>
      </c>
      <c r="B24" s="60">
        <f>B12</f>
        <v>60</v>
      </c>
      <c r="C24" s="60">
        <f>C12</f>
        <v>60</v>
      </c>
    </row>
    <row r="25" spans="1:7" x14ac:dyDescent="0.2">
      <c r="B25" s="60">
        <f>B20</f>
        <v>60</v>
      </c>
      <c r="C25" s="60">
        <f>C20</f>
        <v>60</v>
      </c>
    </row>
    <row r="26" spans="1:7" x14ac:dyDescent="0.2">
      <c r="A26" s="60">
        <v>2</v>
      </c>
      <c r="B26" s="60">
        <f>B14</f>
        <v>60</v>
      </c>
      <c r="C26" s="60">
        <f>C14</f>
        <v>60</v>
      </c>
    </row>
    <row r="27" spans="1:7" x14ac:dyDescent="0.2">
      <c r="B27" s="60">
        <f>B25</f>
        <v>60</v>
      </c>
      <c r="C27" s="60">
        <f>C25</f>
        <v>60</v>
      </c>
    </row>
    <row r="28" spans="1:7" x14ac:dyDescent="0.2">
      <c r="A28" s="60">
        <v>3</v>
      </c>
      <c r="B28" s="60">
        <f>B16</f>
        <v>60</v>
      </c>
      <c r="C28" s="60">
        <f>C16</f>
        <v>60</v>
      </c>
    </row>
    <row r="29" spans="1:7" x14ac:dyDescent="0.2">
      <c r="B29" s="60">
        <f>B27</f>
        <v>60</v>
      </c>
      <c r="C29" s="60">
        <f>C27</f>
        <v>60</v>
      </c>
    </row>
    <row r="40" spans="1:3" ht="24" x14ac:dyDescent="0.3">
      <c r="A40" s="63" t="s">
        <v>54</v>
      </c>
      <c r="B40" s="62" t="e">
        <f>((ATAN((C19-C20)/(B20-B19))/PI())*180)</f>
        <v>#DIV/0!</v>
      </c>
      <c r="C40" s="61" t="e">
        <f>180+B40</f>
        <v>#DIV/0!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Einthoven</vt:lpstr>
      <vt:lpstr>szögtartományos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Mártonfalvi</dc:creator>
  <cp:lastModifiedBy>Zsolt Mártonfalvi</cp:lastModifiedBy>
  <cp:lastPrinted>2019-04-03T10:42:01Z</cp:lastPrinted>
  <dcterms:created xsi:type="dcterms:W3CDTF">2019-04-02T13:57:57Z</dcterms:created>
  <dcterms:modified xsi:type="dcterms:W3CDTF">2020-03-02T10:45:08Z</dcterms:modified>
</cp:coreProperties>
</file>