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5520"/>
  </bookViews>
  <sheets>
    <sheet name="T" sheetId="6" r:id="rId1"/>
    <sheet name="SI units" sheetId="5" r:id="rId2"/>
    <sheet name="SI prefix" sheetId="1" r:id="rId3"/>
    <sheet name="1" sheetId="7" r:id="rId4"/>
    <sheet name="1.m" sheetId="3" r:id="rId5"/>
  </sheets>
  <externalReferences>
    <externalReference r:id="rId6"/>
    <externalReference r:id="rId7"/>
  </externalReferences>
  <definedNames>
    <definedName name="ab">'[1]3.2m'!$C$3:$C$202</definedName>
    <definedName name="bloodgroup">'[1]3.1m'!$C$3:$C$202</definedName>
    <definedName name="nyelv">T!$M$2:$O$2</definedName>
    <definedName name="rh">'[1]3.2m'!$D$3:$D$202</definedName>
    <definedName name="Rotblutzelle" localSheetId="3">#REF!</definedName>
    <definedName name="Rotblutzelle">#REF!</definedName>
    <definedName name="values5">'[2]exam like.m'!$E$4:$E$404</definedName>
    <definedName name="vvs" localSheetId="3">#REF!</definedName>
    <definedName name="vvs">#REF!</definedName>
    <definedName name="vvt">[2]mikroszkóp.m!$A$2:$A$51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2" i="3" l="1"/>
  <c r="E4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3" i="1"/>
  <c r="E2" i="1"/>
  <c r="D2" i="1"/>
  <c r="C2" i="1"/>
  <c r="B12" i="1"/>
  <c r="B13" i="1"/>
  <c r="B14" i="1"/>
  <c r="B15" i="1"/>
  <c r="B16" i="1"/>
  <c r="B17" i="1"/>
  <c r="B18" i="1"/>
  <c r="B19" i="1"/>
  <c r="B3" i="1"/>
  <c r="B4" i="1"/>
  <c r="B5" i="1"/>
  <c r="B6" i="1"/>
  <c r="B7" i="1"/>
  <c r="B8" i="1"/>
  <c r="B9" i="1"/>
  <c r="B10" i="1"/>
  <c r="B2" i="1"/>
  <c r="D18" i="5"/>
  <c r="D15" i="5"/>
  <c r="D16" i="5"/>
  <c r="D14" i="5"/>
  <c r="B13" i="5"/>
  <c r="B14" i="5"/>
  <c r="B15" i="5"/>
  <c r="B16" i="5"/>
  <c r="B17" i="5"/>
  <c r="B18" i="5"/>
  <c r="B12" i="5"/>
  <c r="F11" i="5"/>
  <c r="D11" i="5"/>
  <c r="E11" i="5"/>
  <c r="C11" i="5"/>
  <c r="B11" i="5"/>
  <c r="B2" i="5"/>
  <c r="D4" i="5"/>
  <c r="D5" i="5"/>
  <c r="D6" i="5"/>
  <c r="D7" i="5"/>
  <c r="D8" i="5"/>
  <c r="D9" i="5"/>
  <c r="D3" i="5"/>
  <c r="C8" i="5"/>
  <c r="B4" i="5"/>
  <c r="B5" i="5"/>
  <c r="B6" i="5"/>
  <c r="B7" i="5"/>
  <c r="B8" i="5"/>
  <c r="B9" i="5"/>
  <c r="B3" i="5"/>
  <c r="E2" i="5"/>
  <c r="D2" i="5"/>
  <c r="C2" i="5"/>
  <c r="F92" i="3"/>
  <c r="F93" i="3"/>
  <c r="F94" i="3"/>
  <c r="F95" i="3"/>
  <c r="F96" i="3"/>
  <c r="F92" i="7"/>
  <c r="F93" i="7"/>
  <c r="F94" i="7"/>
  <c r="F95" i="7"/>
  <c r="F96" i="7"/>
  <c r="E5" i="7"/>
  <c r="E6" i="7"/>
  <c r="E7" i="7"/>
  <c r="E8" i="7"/>
  <c r="E9" i="7"/>
  <c r="E10" i="7"/>
  <c r="E11" i="7"/>
  <c r="E12" i="7"/>
  <c r="E13" i="7"/>
  <c r="E15" i="7"/>
  <c r="E16" i="7"/>
  <c r="E17" i="7"/>
  <c r="E18" i="7"/>
  <c r="E19" i="7"/>
  <c r="E20" i="7"/>
  <c r="E21" i="7"/>
  <c r="E22" i="7"/>
  <c r="E23" i="7"/>
  <c r="E24" i="7"/>
  <c r="E26" i="7"/>
  <c r="E27" i="7"/>
  <c r="E28" i="7"/>
  <c r="E29" i="7"/>
  <c r="E30" i="7"/>
  <c r="E31" i="7"/>
  <c r="E32" i="7"/>
  <c r="E33" i="7"/>
  <c r="E34" i="7"/>
  <c r="E35" i="7"/>
  <c r="E37" i="7"/>
  <c r="E38" i="7"/>
  <c r="E39" i="7"/>
  <c r="E40" i="7"/>
  <c r="E41" i="7"/>
  <c r="E42" i="7"/>
  <c r="E43" i="7"/>
  <c r="E44" i="7"/>
  <c r="E45" i="7"/>
  <c r="E46" i="7"/>
  <c r="E48" i="7"/>
  <c r="E49" i="7"/>
  <c r="E50" i="7"/>
  <c r="E51" i="7"/>
  <c r="E52" i="7"/>
  <c r="E53" i="7"/>
  <c r="E54" i="7"/>
  <c r="E55" i="7"/>
  <c r="E56" i="7"/>
  <c r="E57" i="7"/>
  <c r="E59" i="7"/>
  <c r="E60" i="7"/>
  <c r="E61" i="7"/>
  <c r="E62" i="7"/>
  <c r="E63" i="7"/>
  <c r="E64" i="7"/>
  <c r="E65" i="7"/>
  <c r="E66" i="7"/>
  <c r="E67" i="7"/>
  <c r="E68" i="7"/>
  <c r="E70" i="7"/>
  <c r="E71" i="7"/>
  <c r="E72" i="7"/>
  <c r="E73" i="7"/>
  <c r="E74" i="7"/>
  <c r="E75" i="7"/>
  <c r="E76" i="7"/>
  <c r="E77" i="7"/>
  <c r="E78" i="7"/>
  <c r="E79" i="7"/>
  <c r="E81" i="7"/>
  <c r="E82" i="7"/>
  <c r="E83" i="7"/>
  <c r="E84" i="7"/>
  <c r="E85" i="7"/>
  <c r="E86" i="7"/>
  <c r="E87" i="7"/>
  <c r="E88" i="7"/>
  <c r="E89" i="7"/>
  <c r="E90" i="7"/>
  <c r="E92" i="7"/>
  <c r="E93" i="7"/>
  <c r="E94" i="7"/>
  <c r="E95" i="7"/>
  <c r="E96" i="7"/>
  <c r="E97" i="7"/>
  <c r="E98" i="7"/>
  <c r="E99" i="7"/>
  <c r="E100" i="7"/>
  <c r="E101" i="7"/>
  <c r="E103" i="7"/>
  <c r="E104" i="7"/>
  <c r="E105" i="7"/>
  <c r="E106" i="7"/>
  <c r="E107" i="7"/>
  <c r="E108" i="7"/>
  <c r="E109" i="7"/>
  <c r="E110" i="7"/>
  <c r="E111" i="7"/>
  <c r="E112" i="7"/>
  <c r="E114" i="7"/>
  <c r="E115" i="7"/>
  <c r="E116" i="7"/>
  <c r="E117" i="7"/>
  <c r="E118" i="7"/>
  <c r="E119" i="7"/>
  <c r="E120" i="7"/>
  <c r="E121" i="7"/>
  <c r="E122" i="7"/>
  <c r="E123" i="7"/>
  <c r="E125" i="7"/>
  <c r="E126" i="7"/>
  <c r="E127" i="7"/>
  <c r="E128" i="7"/>
  <c r="E129" i="7"/>
  <c r="E130" i="7"/>
  <c r="E131" i="7"/>
  <c r="E132" i="7"/>
  <c r="E133" i="7"/>
  <c r="E134" i="7"/>
  <c r="E4" i="7"/>
  <c r="M105" i="7"/>
  <c r="M102" i="7"/>
  <c r="B101" i="7"/>
  <c r="D100" i="7"/>
  <c r="M99" i="7"/>
  <c r="B99" i="7"/>
  <c r="D97" i="7"/>
  <c r="B93" i="7"/>
  <c r="D92" i="7"/>
  <c r="B92" i="7"/>
  <c r="B2" i="7"/>
  <c r="M105" i="3"/>
  <c r="B101" i="3"/>
  <c r="M99" i="3"/>
  <c r="B99" i="3"/>
  <c r="D100" i="3"/>
  <c r="D92" i="3"/>
  <c r="M102" i="3"/>
  <c r="B93" i="3"/>
  <c r="B92" i="3"/>
  <c r="B2" i="3"/>
  <c r="C3" i="6"/>
  <c r="C123" i="3"/>
  <c r="C122" i="3"/>
  <c r="C121" i="3"/>
  <c r="C120" i="3"/>
  <c r="C119" i="3"/>
  <c r="C118" i="3"/>
  <c r="C117" i="3"/>
  <c r="C116" i="3"/>
  <c r="C115" i="3"/>
  <c r="C114" i="3"/>
  <c r="C132" i="3"/>
  <c r="C133" i="3"/>
  <c r="C131" i="3"/>
  <c r="C130" i="3"/>
  <c r="C128" i="3"/>
  <c r="C126" i="3"/>
  <c r="C125" i="3"/>
  <c r="C112" i="3"/>
  <c r="C111" i="3"/>
  <c r="C110" i="3"/>
  <c r="C109" i="3"/>
  <c r="C108" i="3"/>
  <c r="C101" i="3"/>
  <c r="C100" i="3"/>
  <c r="C99" i="3"/>
  <c r="C98" i="3"/>
  <c r="C107" i="3"/>
  <c r="C106" i="3"/>
  <c r="C105" i="3"/>
  <c r="C104" i="3"/>
  <c r="C103" i="3"/>
  <c r="C90" i="3"/>
  <c r="C89" i="3"/>
  <c r="C88" i="3"/>
  <c r="C87" i="3"/>
  <c r="C86" i="3"/>
  <c r="C85" i="3"/>
  <c r="C79" i="3"/>
  <c r="C78" i="3"/>
  <c r="C76" i="3"/>
  <c r="C74" i="3"/>
  <c r="C70" i="3"/>
  <c r="C71" i="3"/>
  <c r="C73" i="3"/>
  <c r="C75" i="3"/>
  <c r="C77" i="3"/>
  <c r="C84" i="3"/>
  <c r="C83" i="3"/>
  <c r="C82" i="3"/>
  <c r="C81" i="3"/>
  <c r="C92" i="3"/>
  <c r="C93" i="3"/>
  <c r="C94" i="3"/>
  <c r="C95" i="3"/>
  <c r="C96" i="3"/>
  <c r="C97" i="3"/>
  <c r="C66" i="3"/>
  <c r="C65" i="3"/>
  <c r="C64" i="3"/>
  <c r="C63" i="3"/>
  <c r="C68" i="3"/>
  <c r="C67" i="3"/>
  <c r="C62" i="3"/>
  <c r="C61" i="3"/>
  <c r="C60" i="3"/>
  <c r="C59" i="3"/>
  <c r="C57" i="3"/>
  <c r="C56" i="3"/>
  <c r="C55" i="3"/>
  <c r="C54" i="3"/>
  <c r="C53" i="3"/>
  <c r="C52" i="3"/>
  <c r="C51" i="3"/>
  <c r="C50" i="3"/>
  <c r="C49" i="3"/>
  <c r="C48" i="3"/>
  <c r="C46" i="3"/>
  <c r="C45" i="3"/>
  <c r="C44" i="3"/>
  <c r="C42" i="3"/>
  <c r="C43" i="3"/>
  <c r="C41" i="3"/>
  <c r="C40" i="3"/>
  <c r="C39" i="3"/>
  <c r="C38" i="3"/>
  <c r="C37" i="3"/>
  <c r="C24" i="3"/>
  <c r="C23" i="3"/>
  <c r="C22" i="3"/>
  <c r="C21" i="3"/>
  <c r="C20" i="3"/>
  <c r="C19" i="3"/>
  <c r="C18" i="3"/>
  <c r="C17" i="3"/>
  <c r="C16" i="3"/>
  <c r="C15" i="3"/>
  <c r="C35" i="3"/>
  <c r="C34" i="3"/>
  <c r="C33" i="3"/>
  <c r="C32" i="3"/>
  <c r="C31" i="3"/>
  <c r="C30" i="3"/>
  <c r="C29" i="3"/>
  <c r="C28" i="3"/>
  <c r="C27" i="3"/>
  <c r="C26" i="3"/>
  <c r="C13" i="3"/>
  <c r="C12" i="3"/>
  <c r="C11" i="3"/>
  <c r="C10" i="3"/>
  <c r="C9" i="3"/>
  <c r="C8" i="3"/>
  <c r="C7" i="3"/>
  <c r="C6" i="3"/>
  <c r="C5" i="3"/>
  <c r="C4" i="3"/>
  <c r="D97" i="3"/>
</calcChain>
</file>

<file path=xl/sharedStrings.xml><?xml version="1.0" encoding="utf-8"?>
<sst xmlns="http://schemas.openxmlformats.org/spreadsheetml/2006/main" count="866" uniqueCount="498">
  <si>
    <t>deka</t>
  </si>
  <si>
    <t>hekto</t>
  </si>
  <si>
    <t>h</t>
  </si>
  <si>
    <t>kilo</t>
  </si>
  <si>
    <t>k</t>
  </si>
  <si>
    <t>mega</t>
  </si>
  <si>
    <t>M</t>
  </si>
  <si>
    <t>giga</t>
  </si>
  <si>
    <t>G</t>
  </si>
  <si>
    <t>tera</t>
  </si>
  <si>
    <t>peta</t>
  </si>
  <si>
    <t>exa</t>
  </si>
  <si>
    <t>T</t>
  </si>
  <si>
    <t>P</t>
  </si>
  <si>
    <t>E</t>
  </si>
  <si>
    <t>deci</t>
  </si>
  <si>
    <t>d</t>
  </si>
  <si>
    <t>c</t>
  </si>
  <si>
    <t>centi</t>
  </si>
  <si>
    <t>m</t>
  </si>
  <si>
    <t>mikro</t>
  </si>
  <si>
    <t>µ</t>
  </si>
  <si>
    <t>nano</t>
  </si>
  <si>
    <t>n</t>
  </si>
  <si>
    <t>piko</t>
  </si>
  <si>
    <t>femto</t>
  </si>
  <si>
    <t>atto</t>
  </si>
  <si>
    <t>p</t>
  </si>
  <si>
    <t>f</t>
  </si>
  <si>
    <t>a</t>
  </si>
  <si>
    <t>ógörög kicsi (μικρός = mikrosz)</t>
  </si>
  <si>
    <t>spanyol kicsi (pico)</t>
  </si>
  <si>
    <t>da (dk)</t>
  </si>
  <si>
    <t>hét</t>
  </si>
  <si>
    <t>dán 15 (femten)</t>
  </si>
  <si>
    <t>dán 18 (atten)</t>
  </si>
  <si>
    <t>ógörög 100 (ἑκατόν = hekaton)</t>
  </si>
  <si>
    <t>ógörög 10 (δέκα = deka)</t>
  </si>
  <si>
    <t>ógörög 5 (πέντε = pente)</t>
  </si>
  <si>
    <t>ógörög 6 (ἕξ = hex)</t>
  </si>
  <si>
    <t>ógörög 4 (τέτταρες = tettaresz), eredetileg szörny[en nagy] (τέρας = terasz)</t>
  </si>
  <si>
    <t>ógörög óriás (γίγας = gigász)</t>
  </si>
  <si>
    <t>ógörög nagy (μέγας = megász)</t>
  </si>
  <si>
    <t>ógörög törpe (νᾶνος = nanos)</t>
  </si>
  <si>
    <t>ógörög 1000 (χίλιοι = khilioi)</t>
  </si>
  <si>
    <t>milli</t>
  </si>
  <si>
    <t>prefixum</t>
  </si>
  <si>
    <t>jele</t>
  </si>
  <si>
    <t>jelentése</t>
  </si>
  <si>
    <t>etimológia</t>
  </si>
  <si>
    <t>latin 10 (decem)</t>
  </si>
  <si>
    <t>latin 100 (centum)</t>
  </si>
  <si>
    <r>
      <t>×10</t>
    </r>
    <r>
      <rPr>
        <vertAlign val="superscript"/>
        <sz val="12"/>
        <color theme="1"/>
        <rFont val="Calibri"/>
        <family val="2"/>
        <charset val="238"/>
      </rPr>
      <t>2</t>
    </r>
    <r>
      <rPr>
        <sz val="12"/>
        <color theme="1"/>
        <rFont val="Calibri"/>
        <family val="2"/>
        <charset val="238"/>
      </rPr>
      <t xml:space="preserve"> 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</si>
  <si>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1</t>
    </r>
    <r>
      <rPr>
        <sz val="12"/>
        <color theme="1"/>
        <rFont val="Calibri"/>
        <family val="2"/>
        <charset val="238"/>
      </rPr>
      <t xml:space="preserve"> 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</si>
  <si>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-1</t>
    </r>
    <r>
      <rPr>
        <sz val="12"/>
        <color theme="1"/>
        <rFont val="Calibri"/>
        <family val="2"/>
        <charset val="238"/>
      </rPr>
      <t xml:space="preserve"> 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</si>
  <si>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-2</t>
    </r>
    <r>
      <rPr>
        <sz val="12"/>
        <color theme="1"/>
        <rFont val="Calibri"/>
        <family val="2"/>
        <charset val="238"/>
      </rPr>
      <t xml:space="preserve"> </t>
    </r>
  </si>
  <si>
    <r>
      <t xml:space="preserve">latin 1000 (mille, </t>
    </r>
    <r>
      <rPr>
        <i/>
        <sz val="12"/>
        <color theme="1"/>
        <rFont val="Calibri"/>
        <family val="2"/>
        <charset val="238"/>
      </rPr>
      <t xml:space="preserve">pl. </t>
    </r>
    <r>
      <rPr>
        <sz val="12"/>
        <color theme="1"/>
        <rFont val="Calibri"/>
        <family val="2"/>
        <charset val="238"/>
      </rPr>
      <t>milia)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</si>
  <si>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18</t>
    </r>
    <r>
      <rPr>
        <sz val="12"/>
        <color theme="1"/>
        <rFont val="Calibri"/>
        <family val="2"/>
        <charset val="238"/>
      </rPr>
      <t xml:space="preserve"> = ×1000</t>
    </r>
    <r>
      <rPr>
        <vertAlign val="superscript"/>
        <sz val="12"/>
        <color theme="1"/>
        <rFont val="Calibri"/>
        <family val="2"/>
        <charset val="238"/>
      </rPr>
      <t>6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</si>
  <si>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15</t>
    </r>
    <r>
      <rPr>
        <sz val="12"/>
        <color theme="1"/>
        <rFont val="Calibri"/>
        <family val="2"/>
        <charset val="238"/>
      </rPr>
      <t xml:space="preserve"> = ×1000</t>
    </r>
    <r>
      <rPr>
        <vertAlign val="superscript"/>
        <sz val="12"/>
        <color theme="1"/>
        <rFont val="Calibri"/>
        <family val="2"/>
        <charset val="238"/>
      </rPr>
      <t>5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</si>
  <si>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12</t>
    </r>
    <r>
      <rPr>
        <sz val="12"/>
        <color theme="1"/>
        <rFont val="Calibri"/>
        <family val="2"/>
        <charset val="238"/>
      </rPr>
      <t xml:space="preserve"> = ×1000</t>
    </r>
    <r>
      <rPr>
        <vertAlign val="superscript"/>
        <sz val="12"/>
        <color theme="1"/>
        <rFont val="Calibri"/>
        <family val="2"/>
        <charset val="238"/>
      </rPr>
      <t>4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</si>
  <si>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9</t>
    </r>
    <r>
      <rPr>
        <sz val="12"/>
        <color theme="1"/>
        <rFont val="Calibri"/>
        <family val="2"/>
        <charset val="238"/>
      </rPr>
      <t xml:space="preserve"> = ×1000</t>
    </r>
    <r>
      <rPr>
        <vertAlign val="superscript"/>
        <sz val="12"/>
        <color theme="1"/>
        <rFont val="Calibri"/>
        <family val="2"/>
        <charset val="238"/>
      </rPr>
      <t>3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</si>
  <si>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6</t>
    </r>
    <r>
      <rPr>
        <sz val="12"/>
        <color theme="1"/>
        <rFont val="Calibri"/>
        <family val="2"/>
        <charset val="238"/>
      </rPr>
      <t xml:space="preserve"> = ×1000</t>
    </r>
    <r>
      <rPr>
        <vertAlign val="superscript"/>
        <sz val="12"/>
        <color theme="1"/>
        <rFont val="Calibri"/>
        <family val="2"/>
        <charset val="238"/>
      </rPr>
      <t>2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</si>
  <si>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3</t>
    </r>
    <r>
      <rPr>
        <sz val="12"/>
        <color theme="1"/>
        <rFont val="Calibri"/>
        <family val="2"/>
        <charset val="238"/>
      </rPr>
      <t xml:space="preserve"> = ×1000</t>
    </r>
    <r>
      <rPr>
        <vertAlign val="superscript"/>
        <sz val="12"/>
        <color theme="1"/>
        <rFont val="Calibri"/>
        <family val="2"/>
        <charset val="238"/>
      </rPr>
      <t>1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</si>
  <si>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-3</t>
    </r>
    <r>
      <rPr>
        <sz val="12"/>
        <color theme="1"/>
        <rFont val="Calibri"/>
        <family val="2"/>
        <charset val="238"/>
      </rPr>
      <t xml:space="preserve"> = ×1000</t>
    </r>
    <r>
      <rPr>
        <vertAlign val="superscript"/>
        <sz val="12"/>
        <color theme="1"/>
        <rFont val="Calibri"/>
        <family val="2"/>
        <charset val="238"/>
      </rPr>
      <t>-1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</si>
  <si>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-6</t>
    </r>
    <r>
      <rPr>
        <sz val="12"/>
        <color theme="1"/>
        <rFont val="Calibri"/>
        <family val="2"/>
        <charset val="238"/>
      </rPr>
      <t xml:space="preserve"> = ×1000</t>
    </r>
    <r>
      <rPr>
        <vertAlign val="superscript"/>
        <sz val="12"/>
        <color theme="1"/>
        <rFont val="Calibri"/>
        <family val="2"/>
        <charset val="238"/>
      </rPr>
      <t>-2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</si>
  <si>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-9</t>
    </r>
    <r>
      <rPr>
        <sz val="12"/>
        <color theme="1"/>
        <rFont val="Calibri"/>
        <family val="2"/>
        <charset val="238"/>
      </rPr>
      <t xml:space="preserve"> = ×1000</t>
    </r>
    <r>
      <rPr>
        <vertAlign val="superscript"/>
        <sz val="12"/>
        <color theme="1"/>
        <rFont val="Calibri"/>
        <family val="2"/>
        <charset val="238"/>
      </rPr>
      <t>-3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</si>
  <si>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-12</t>
    </r>
    <r>
      <rPr>
        <sz val="12"/>
        <color theme="1"/>
        <rFont val="Calibri"/>
        <family val="2"/>
        <charset val="238"/>
      </rPr>
      <t xml:space="preserve"> = ×1000</t>
    </r>
    <r>
      <rPr>
        <vertAlign val="superscript"/>
        <sz val="12"/>
        <color theme="1"/>
        <rFont val="Calibri"/>
        <family val="2"/>
        <charset val="238"/>
      </rPr>
      <t>-4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</si>
  <si>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-15</t>
    </r>
    <r>
      <rPr>
        <sz val="12"/>
        <color theme="1"/>
        <rFont val="Calibri"/>
        <family val="2"/>
        <charset val="238"/>
      </rPr>
      <t xml:space="preserve"> = ×1000</t>
    </r>
    <r>
      <rPr>
        <vertAlign val="superscript"/>
        <sz val="12"/>
        <color theme="1"/>
        <rFont val="Calibri"/>
        <family val="2"/>
        <charset val="238"/>
      </rPr>
      <t>-5</t>
    </r>
  </si>
  <si>
    <r>
      <t>×10</t>
    </r>
    <r>
      <rPr>
        <vertAlign val="superscript"/>
        <sz val="12"/>
        <color theme="1"/>
        <rFont val="Calibri"/>
        <family val="2"/>
        <charset val="238"/>
      </rPr>
      <t>-18</t>
    </r>
    <r>
      <rPr>
        <sz val="12"/>
        <color theme="1"/>
        <rFont val="Calibri"/>
        <family val="2"/>
        <charset val="238"/>
      </rPr>
      <t xml:space="preserve"> = ×1000</t>
    </r>
    <r>
      <rPr>
        <vertAlign val="superscript"/>
        <sz val="12"/>
        <color theme="1"/>
        <rFont val="Calibri"/>
        <family val="2"/>
        <charset val="238"/>
      </rPr>
      <t>-6</t>
    </r>
  </si>
  <si>
    <t>J</t>
  </si>
  <si>
    <t>0.07 hL =</t>
  </si>
  <si>
    <t>km</t>
  </si>
  <si>
    <t>km/h</t>
  </si>
  <si>
    <r>
      <t>km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</si>
  <si>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>176 kg/m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</si>
  <si>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g/cm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</si>
  <si>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µL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</si>
  <si>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</si>
  <si>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F</t>
  </si>
  <si>
    <t>C</t>
  </si>
  <si>
    <t>W</t>
  </si>
  <si>
    <t>Bq</t>
  </si>
  <si>
    <t>g</t>
  </si>
  <si>
    <t>N</t>
  </si>
  <si>
    <t>Pa</t>
  </si>
  <si>
    <t>cg</t>
  </si>
  <si>
    <t>SI prefix</t>
  </si>
  <si>
    <t>deca</t>
  </si>
  <si>
    <t>hecto</t>
  </si>
  <si>
    <t>micro</t>
  </si>
  <si>
    <t>pico</t>
  </si>
  <si>
    <t>GJ</t>
  </si>
  <si>
    <t>pF</t>
  </si>
  <si>
    <t>kΩ</t>
  </si>
  <si>
    <t>mK</t>
  </si>
  <si>
    <t>MW</t>
  </si>
  <si>
    <t>nm</t>
  </si>
  <si>
    <t>hPa</t>
  </si>
  <si>
    <t>TBq</t>
  </si>
  <si>
    <t>120 km =</t>
  </si>
  <si>
    <t>4.5 MJ =</t>
  </si>
  <si>
    <t>12 nF =</t>
  </si>
  <si>
    <t>310 mg =</t>
  </si>
  <si>
    <t>120 pN =</t>
  </si>
  <si>
    <t>0.005 aC =</t>
  </si>
  <si>
    <t>0.1 µW =</t>
  </si>
  <si>
    <t>23 PBq =</t>
  </si>
  <si>
    <t>40 dm =</t>
  </si>
  <si>
    <t>0.12 Gpa =</t>
  </si>
  <si>
    <t>220 ha =</t>
  </si>
  <si>
    <t>0.007 g =</t>
  </si>
  <si>
    <t>4 500 000 J =</t>
  </si>
  <si>
    <t>0.000 000 003 F =</t>
  </si>
  <si>
    <t>10 000 Ω =</t>
  </si>
  <si>
    <t>0.003 2 L =</t>
  </si>
  <si>
    <t>0.7 K =</t>
  </si>
  <si>
    <t>890 000 000 000 Bq =</t>
  </si>
  <si>
    <t>12 000 000 Pa =</t>
  </si>
  <si>
    <t>0.000 000 000 012 m =</t>
  </si>
  <si>
    <t>150 000 W =</t>
  </si>
  <si>
    <t>ha</t>
  </si>
  <si>
    <t>symbol</t>
  </si>
  <si>
    <t>meaning</t>
  </si>
  <si>
    <t>etymology</t>
  </si>
  <si>
    <t>Latin 10 (decem)</t>
  </si>
  <si>
    <t>Latin 100 (centum)</t>
  </si>
  <si>
    <t>Spanish small, bit (pico)</t>
  </si>
  <si>
    <t>Danish 15 (femten)</t>
  </si>
  <si>
    <t>Danish 18 (atten)</t>
  </si>
  <si>
    <t>length</t>
  </si>
  <si>
    <t>l, x, s, d</t>
  </si>
  <si>
    <t>meter</t>
  </si>
  <si>
    <t>mass</t>
  </si>
  <si>
    <t>kilogram</t>
  </si>
  <si>
    <t>kg</t>
  </si>
  <si>
    <t>time</t>
  </si>
  <si>
    <t>t</t>
  </si>
  <si>
    <t>second</t>
  </si>
  <si>
    <t>s</t>
  </si>
  <si>
    <t>temperature</t>
  </si>
  <si>
    <t>kelvin</t>
  </si>
  <si>
    <t>K</t>
  </si>
  <si>
    <t>electric current</t>
  </si>
  <si>
    <t>I</t>
  </si>
  <si>
    <t>ampere</t>
  </si>
  <si>
    <t>A</t>
  </si>
  <si>
    <t>amount of substance</t>
  </si>
  <si>
    <t>mole</t>
  </si>
  <si>
    <t>mol</t>
  </si>
  <si>
    <t>luminous intensity</t>
  </si>
  <si>
    <t>candela</t>
  </si>
  <si>
    <t>cd</t>
  </si>
  <si>
    <t>physical quantity</t>
  </si>
  <si>
    <t>unit</t>
  </si>
  <si>
    <t>speed</t>
  </si>
  <si>
    <t>v, c</t>
  </si>
  <si>
    <t>acceleration</t>
  </si>
  <si>
    <t>force</t>
  </si>
  <si>
    <t>energy</t>
  </si>
  <si>
    <t>power</t>
  </si>
  <si>
    <t>intensity</t>
  </si>
  <si>
    <t>pressure</t>
  </si>
  <si>
    <t>newton</t>
  </si>
  <si>
    <t>joule</t>
  </si>
  <si>
    <t>watt</t>
  </si>
  <si>
    <t>pascal</t>
  </si>
  <si>
    <t>–</t>
  </si>
  <si>
    <t>derivation</t>
  </si>
  <si>
    <t>45 kJ =</t>
  </si>
  <si>
    <t>mJ</t>
  </si>
  <si>
    <t>150 cm =</t>
  </si>
  <si>
    <t>0.05 hL =</t>
  </si>
  <si>
    <t>dL</t>
  </si>
  <si>
    <t>378 000 µg =</t>
  </si>
  <si>
    <t>450 GW =</t>
  </si>
  <si>
    <t>kW</t>
  </si>
  <si>
    <t>35 µmol =</t>
  </si>
  <si>
    <t>mmol</t>
  </si>
  <si>
    <t>400 fL =</t>
  </si>
  <si>
    <t>PBq</t>
  </si>
  <si>
    <t>15 000 000 MBq =</t>
  </si>
  <si>
    <t>30 nmol =</t>
  </si>
  <si>
    <t>kmol</t>
  </si>
  <si>
    <t>0.000 093 kN =</t>
  </si>
  <si>
    <t>pN</t>
  </si>
  <si>
    <t>Váltsd át a következő mennyiségeket a megadott mértékegységre.</t>
  </si>
  <si>
    <r>
      <t>120 cm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</si>
  <si>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</si>
  <si>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0.03 km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</si>
  <si>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12 dm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</si>
  <si>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3.2 µm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</si>
  <si>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0.12 cm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</si>
  <si>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</si>
  <si>
    <r>
      <t>3.2 mm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</si>
  <si>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12 ms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</si>
  <si>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s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</si>
  <si>
    <r>
      <t>13 dm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</si>
  <si>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7.99 mm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</si>
  <si>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0.003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</si>
  <si>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mm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</si>
  <si>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45 000 000 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</si>
  <si>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135 m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</si>
  <si>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cm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</si>
  <si>
    <r>
      <t>15 000 s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</si>
  <si>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ms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</si>
  <si>
    <r>
      <t>12 m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</si>
  <si>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mm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</si>
  <si>
    <r>
      <t>140 000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</si>
  <si>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0.000 002 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</si>
  <si>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cm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</si>
  <si>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>0.34 m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</si>
  <si>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km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</si>
  <si>
    <r>
      <t>0.2 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</si>
  <si>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dm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</si>
  <si>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>35 000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</si>
  <si>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km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</si>
  <si>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24 µs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</si>
  <si>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150 mm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</si>
  <si>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0.000 002 km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</si>
  <si>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50 000 km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</si>
  <si>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84 000 000 µm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</si>
  <si>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660 cm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</si>
  <si>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11.3 g/cm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</si>
  <si>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kg/m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</si>
  <si>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mol/L</t>
  </si>
  <si>
    <t>45 µmol/mL =</t>
  </si>
  <si>
    <r>
      <t>2.7 kg/dm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</si>
  <si>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t>m/s</t>
  </si>
  <si>
    <t>m/h</t>
  </si>
  <si>
    <t>45 km/h =</t>
  </si>
  <si>
    <t>120 cm/s =</t>
  </si>
  <si>
    <r>
      <t>mN/cm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</si>
  <si>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310 N/m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128"/>
        <scheme val="minor"/>
      </rPr>
      <t xml:space="preserve"> =</t>
    </r>
  </si>
  <si>
    <t>mGy/s</t>
  </si>
  <si>
    <t>0.002 4 Gy/h =</t>
  </si>
  <si>
    <t>55 MJ/h =</t>
  </si>
  <si>
    <t>J/s</t>
  </si>
  <si>
    <t>120 L =</t>
  </si>
  <si>
    <t>L</t>
  </si>
  <si>
    <r>
      <t>28 cm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</si>
  <si>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t>610 mL =</t>
  </si>
  <si>
    <t>hL</t>
  </si>
  <si>
    <r>
      <t>0.000 03 km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</si>
  <si>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t>6 000 µL =</t>
  </si>
  <si>
    <t>cL</t>
  </si>
  <si>
    <r>
      <t>35 mm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</si>
  <si>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1.23 cm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</si>
  <si>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910 dm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</si>
  <si>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0.007 mm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</si>
  <si>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mm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</si>
  <si>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>µm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</si>
  <si>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rPr>
        <sz val="12"/>
        <color theme="1"/>
        <rFont val="Calibri"/>
        <family val="2"/>
        <charset val="128"/>
        <scheme val="minor"/>
      </rPr>
      <t>ns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</si>
  <si>
    <r>
      <t>0.06 ms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</si>
  <si>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rPr>
        <sz val="12"/>
        <color theme="1"/>
        <rFont val="Calibri"/>
        <family val="2"/>
        <charset val="128"/>
        <scheme val="minor"/>
      </rPr>
      <t>km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</si>
  <si>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rPr>
        <sz val="12"/>
        <color theme="1"/>
        <rFont val="Calibri"/>
        <family val="2"/>
        <charset val="128"/>
        <scheme val="minor"/>
      </rPr>
      <t>3·10</t>
    </r>
    <r>
      <rPr>
        <vertAlign val="superscript"/>
        <sz val="12"/>
        <color theme="1"/>
        <rFont val="Calibri"/>
        <family val="2"/>
        <charset val="238"/>
        <scheme val="minor"/>
      </rPr>
      <t>8</t>
    </r>
    <r>
      <rPr>
        <sz val="12"/>
        <color theme="1"/>
        <rFont val="Calibri"/>
        <family val="2"/>
        <charset val="128"/>
        <scheme val="minor"/>
      </rPr>
      <t xml:space="preserve"> m/s =</t>
    </r>
  </si>
  <si>
    <r>
      <rPr>
        <sz val="12"/>
        <color theme="1"/>
        <rFont val="Calibri"/>
        <family val="2"/>
        <charset val="128"/>
        <scheme val="minor"/>
      </rPr>
      <t>g/cm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</si>
  <si>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nap</t>
  </si>
  <si>
    <t>Wochen</t>
  </si>
  <si>
    <t>weeks</t>
  </si>
  <si>
    <t>Tage</t>
  </si>
  <si>
    <t>days</t>
  </si>
  <si>
    <t>Change the following quantities to the given unit.</t>
  </si>
  <si>
    <t>Rechne die folgenden Größen an die gegebenen Einheiten um.</t>
  </si>
  <si>
    <r>
      <t>1 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 1000 L</t>
    </r>
  </si>
  <si>
    <t>1 év = 365.25 nap</t>
  </si>
  <si>
    <t>1 hét = 7 nap</t>
  </si>
  <si>
    <t>1 nap = 24 h</t>
  </si>
  <si>
    <t>1 h = 60 min</t>
  </si>
  <si>
    <t>1 min = 60 s</t>
  </si>
  <si>
    <r>
      <t>1 dm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 1 L</t>
    </r>
  </si>
  <si>
    <r>
      <t>1 cm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 1 mL</t>
    </r>
  </si>
  <si>
    <r>
      <t>1 mm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 1 µL</t>
    </r>
  </si>
  <si>
    <r>
      <t>1 µm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 1 fL</t>
    </r>
  </si>
  <si>
    <t>pL</t>
  </si>
  <si>
    <t>54 000 aL =</t>
  </si>
  <si>
    <r>
      <t>120 µm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</si>
  <si>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45 dm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 </t>
    </r>
  </si>
  <si>
    <r>
      <t>0.74 mm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</si>
  <si>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15 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</si>
  <si>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1.25 cm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</si>
  <si>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5 500 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</si>
  <si>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0.007 7 dm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128"/>
        <scheme val="minor"/>
      </rPr>
      <t xml:space="preserve"> =</t>
    </r>
  </si>
  <si>
    <t>mL</t>
  </si>
  <si>
    <t>0.005 55 cL =</t>
  </si>
  <si>
    <t>10 dL =</t>
  </si>
  <si>
    <r>
      <rPr>
        <sz val="12"/>
        <color theme="1"/>
        <rFont val="Calibri"/>
        <family val="2"/>
        <charset val="128"/>
        <scheme val="minor"/>
      </rPr>
      <t>dm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</si>
  <si>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rPr>
        <sz val="12"/>
        <color theme="1"/>
        <rFont val="Calibri"/>
        <family val="2"/>
        <charset val="128"/>
        <scheme val="minor"/>
      </rPr>
      <t>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</si>
  <si>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rPr>
        <sz val="12"/>
        <color theme="1"/>
        <rFont val="Calibri"/>
        <family val="2"/>
        <charset val="128"/>
        <scheme val="minor"/>
      </rPr>
      <t>cm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</si>
  <si>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>3.87·10</t>
    </r>
    <r>
      <rPr>
        <vertAlign val="superscript"/>
        <sz val="12"/>
        <color theme="1"/>
        <rFont val="Calibri"/>
        <family val="2"/>
        <charset val="238"/>
        <scheme val="minor"/>
      </rPr>
      <t>–4</t>
    </r>
    <r>
      <rPr>
        <sz val="12"/>
        <color theme="1"/>
        <rFont val="Calibri"/>
        <family val="2"/>
        <charset val="128"/>
        <scheme val="minor"/>
      </rPr>
      <t xml:space="preserve"> L =</t>
    </r>
  </si>
  <si>
    <t>41.1 mL =</t>
  </si>
  <si>
    <r>
      <t>4.5·10</t>
    </r>
    <r>
      <rPr>
        <vertAlign val="superscript"/>
        <sz val="12"/>
        <color theme="1"/>
        <rFont val="Calibri"/>
        <family val="2"/>
        <charset val="238"/>
        <scheme val="minor"/>
      </rPr>
      <t>11</t>
    </r>
    <r>
      <rPr>
        <sz val="12"/>
        <color theme="1"/>
        <rFont val="Calibri"/>
        <family val="2"/>
        <charset val="128"/>
        <scheme val="minor"/>
      </rPr>
      <t xml:space="preserve"> µL =</t>
    </r>
  </si>
  <si>
    <t>rad</t>
  </si>
  <si>
    <t>°</t>
  </si>
  <si>
    <t>81° 35′ =</t>
  </si>
  <si>
    <t>30° 15′ 25″ =</t>
  </si>
  <si>
    <t>1° =</t>
  </si>
  <si>
    <t>1 rad =</t>
  </si>
  <si>
    <t>48° =</t>
  </si>
  <si>
    <t>180° = π rad</t>
  </si>
  <si>
    <r>
      <t>5 h 10 min 15 s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</si>
  <si>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140 ms</t>
    </r>
    <r>
      <rPr>
        <sz val="12"/>
        <color theme="1"/>
        <rFont val="Calibri"/>
        <family val="2"/>
        <charset val="128"/>
        <scheme val="minor"/>
      </rPr>
      <t xml:space="preserve"> =</t>
    </r>
  </si>
  <si>
    <r>
      <t>8.05 h</t>
    </r>
    <r>
      <rPr>
        <sz val="12"/>
        <color theme="1"/>
        <rFont val="Calibri"/>
        <family val="2"/>
        <charset val="128"/>
        <scheme val="minor"/>
      </rPr>
      <t xml:space="preserve"> =</t>
    </r>
  </si>
  <si>
    <t>34 500 s =</t>
  </si>
  <si>
    <t>45 min =</t>
  </si>
  <si>
    <t>756 min =</t>
  </si>
  <si>
    <t>1 Jahr = 365.25 Tage</t>
  </si>
  <si>
    <t>1 Woche = 7 Tage</t>
  </si>
  <si>
    <t>1 Tag = 24 h</t>
  </si>
  <si>
    <t>1 year = 365.25 days</t>
  </si>
  <si>
    <t>1 week = 7 days</t>
  </si>
  <si>
    <t>1 day = 24 h</t>
  </si>
  <si>
    <t>π/2 rad =</t>
  </si>
  <si>
    <t>1.15 rad =</t>
  </si>
  <si>
    <t>18.7° =</t>
  </si>
  <si>
    <t>1′ =</t>
  </si>
  <si>
    <t>0.05 rad =</t>
  </si>
  <si>
    <t>°C</t>
  </si>
  <si>
    <t>1° = 60′</t>
  </si>
  <si>
    <t>1′ = 60″</t>
  </si>
  <si>
    <r>
      <rPr>
        <i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128"/>
        <scheme val="minor"/>
      </rPr>
      <t xml:space="preserve"> = 15 °C =</t>
    </r>
  </si>
  <si>
    <r>
      <rPr>
        <i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128"/>
        <scheme val="minor"/>
      </rPr>
      <t xml:space="preserve"> = 300 K =</t>
    </r>
  </si>
  <si>
    <r>
      <t>Δ</t>
    </r>
    <r>
      <rPr>
        <i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128"/>
        <scheme val="minor"/>
      </rPr>
      <t xml:space="preserve"> = 32 °C =</t>
    </r>
  </si>
  <si>
    <r>
      <rPr>
        <i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128"/>
        <scheme val="minor"/>
      </rPr>
      <t xml:space="preserve"> = 0 K =</t>
    </r>
  </si>
  <si>
    <r>
      <t>Δ</t>
    </r>
    <r>
      <rPr>
        <i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128"/>
        <scheme val="minor"/>
      </rPr>
      <t xml:space="preserve"> = 0 °C =</t>
    </r>
  </si>
  <si>
    <r>
      <rPr>
        <i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128"/>
        <scheme val="minor"/>
      </rPr>
      <t xml:space="preserve"> = 0 °C =</t>
    </r>
  </si>
  <si>
    <r>
      <rPr>
        <i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128"/>
        <scheme val="minor"/>
      </rPr>
      <t xml:space="preserve"> = 5770 K =</t>
    </r>
  </si>
  <si>
    <r>
      <t>Δ</t>
    </r>
    <r>
      <rPr>
        <i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128"/>
        <scheme val="minor"/>
      </rPr>
      <t xml:space="preserve"> = 100 K =</t>
    </r>
  </si>
  <si>
    <r>
      <rPr>
        <i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128"/>
        <scheme val="minor"/>
      </rPr>
      <t xml:space="preserve"> = 37 °C =</t>
    </r>
  </si>
  <si>
    <r>
      <rPr>
        <i/>
        <sz val="12"/>
        <color theme="1"/>
        <rFont val="Calibri"/>
        <family val="2"/>
        <charset val="238"/>
        <scheme val="minor"/>
      </rPr>
      <t>T</t>
    </r>
    <r>
      <rPr>
        <vertAlign val="sub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128"/>
        <scheme val="minor"/>
      </rPr>
      <t xml:space="preserve"> – </t>
    </r>
    <r>
      <rPr>
        <i/>
        <sz val="12"/>
        <color theme="1"/>
        <rFont val="Calibri"/>
        <family val="2"/>
        <charset val="238"/>
        <scheme val="minor"/>
      </rPr>
      <t>T</t>
    </r>
    <r>
      <rPr>
        <vertAlign val="subscript"/>
        <sz val="12"/>
        <color theme="1"/>
        <rFont val="Calibri"/>
        <family val="2"/>
        <charset val="238"/>
        <scheme val="minor"/>
      </rPr>
      <t>1</t>
    </r>
    <r>
      <rPr>
        <sz val="12"/>
        <color theme="1"/>
        <rFont val="Calibri"/>
        <family val="2"/>
        <charset val="128"/>
        <scheme val="minor"/>
      </rPr>
      <t xml:space="preserve"> = 20 °C =</t>
    </r>
  </si>
  <si>
    <r>
      <rPr>
        <i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128"/>
        <scheme val="minor"/>
      </rPr>
      <t xml:space="preserve"> = 1 °C = (1+273) K</t>
    </r>
  </si>
  <si>
    <r>
      <t>Δ</t>
    </r>
    <r>
      <rPr>
        <i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128"/>
        <scheme val="minor"/>
      </rPr>
      <t xml:space="preserve"> = 1 °C = 1 K</t>
    </r>
  </si>
  <si>
    <r>
      <t xml:space="preserve">Válassz a legördülő listából egy nyelvet! </t>
    </r>
    <r>
      <rPr>
        <sz val="11"/>
        <color rgb="FFFF6600"/>
        <rFont val="Calibri"/>
        <family val="2"/>
        <charset val="238"/>
        <scheme val="minor"/>
      </rPr>
      <t>Wahl eine Sprache aus der herunterrollenden Liste!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FF"/>
        <rFont val="Calibri"/>
        <family val="2"/>
        <charset val="238"/>
        <scheme val="minor"/>
      </rPr>
      <t>Choose a language from the drop-down list.</t>
    </r>
  </si>
  <si>
    <t>English</t>
  </si>
  <si>
    <t>magyar</t>
  </si>
  <si>
    <t>deutsch</t>
  </si>
  <si>
    <t>Készítette: dr. Agócs Gergely (Észrevételeket (pl. esetleges hibákról, hiányosságokról) kérlek ide írd meg: gergelyagocs kukac gmail com)</t>
  </si>
  <si>
    <t>Erarbeitet von: Gergely AGÓCS PhD (Bemerkungen (z.B. zu eventuellen Fehler) bitte an: gergelyagocs Klammeraffe gmail com)</t>
  </si>
  <si>
    <t>Created by: Gergely AGÓCS PhD (Please send comments and reflections (e.g. on possible errors) to: gergelyagocs at gmail com)</t>
  </si>
  <si>
    <t>Tartalomjegyzék</t>
  </si>
  <si>
    <t>Inhalt</t>
  </si>
  <si>
    <t>Contents</t>
  </si>
  <si>
    <t>Excelfüggvények használata</t>
  </si>
  <si>
    <t>Anwendung der Excelfunktionen</t>
  </si>
  <si>
    <t>How to use Excel functions</t>
  </si>
  <si>
    <t>Függvények ábrázolása, függvény illesztése mérési adatokra, korreláció és regresszió</t>
  </si>
  <si>
    <t>Darstellung von Funktionen, Anpassung von Funktionen an gemessenen Daten, Korrelation und Regression</t>
  </si>
  <si>
    <t>Displaying functions, fitting a function to measured data, correlation and regression</t>
  </si>
  <si>
    <t>Gyakoriságok meghatározása és ábrázolása</t>
  </si>
  <si>
    <t>Bestimmung und Darstellung von Häufigkeiten</t>
  </si>
  <si>
    <t>Determining and displaying frequencies</t>
  </si>
  <si>
    <t>Minta paramétereinek meghatározása teljes mintából</t>
  </si>
  <si>
    <t>Bestimmung von Stichprobenparametern aus gesamter Stichprobe.</t>
  </si>
  <si>
    <t>Determining sample parameters from whole sample</t>
  </si>
  <si>
    <t>Minta paramétereinek meghatározása gyakorisági eloszlásból</t>
  </si>
  <si>
    <t>Bestimmung von Stichprobenparametern aus Häufigkeitsverteilung</t>
  </si>
  <si>
    <t>Determining sample parameters from frequency distribution</t>
  </si>
  <si>
    <t>Valószínűségi eloszlás paramétereinek meghatározása</t>
  </si>
  <si>
    <t>Bestimmung der Parameter von Wahrscheinlichkeitsverteilungen</t>
  </si>
  <si>
    <t>Determining the parameters of probability distributions</t>
  </si>
  <si>
    <t>Elméleti eloszlás paramétereinek és intervallumainak becslése teljes mintából</t>
  </si>
  <si>
    <t>Schätzung der Parameter und Intervallen von Wahrscheinlichkeitsverteilungen aus gesamter Stichprobe</t>
  </si>
  <si>
    <t>Estimating the parameters and intervals of theoretical distributions from whole sample</t>
  </si>
  <si>
    <t>Elméleti eloszlás paramétereinek és intervallumainak becslése minta gyakorisági eloszlása alapján</t>
  </si>
  <si>
    <t>Schätzung der Parameter und Intervallen von theoretische Verteilungen aus der Häufigkeitsverteilung einer Stichprobe</t>
  </si>
  <si>
    <t>Estimating the parameters and intervals of theoretical distributions from frequency distribution of a sample</t>
  </si>
  <si>
    <t>Valószínűségszámítás diszkrét eloszlású valószínűségi változókkal</t>
  </si>
  <si>
    <t>Wahrscheinlichkeitsrechnung mit diskreten Zufallsvariablen</t>
  </si>
  <si>
    <t>Probability calculus with discrete random variables</t>
  </si>
  <si>
    <t>Student-féle t-próba (1 és 2 mintás, korrelációs)</t>
  </si>
  <si>
    <t>Student t-Test (1 und 2 Stichproben, Korrelation)</t>
  </si>
  <si>
    <t>Student's t-test (for 1 and 2 samples, correlation)</t>
  </si>
  <si>
    <t>Varianciaanalízis (ANOVA)</t>
  </si>
  <si>
    <t>Varianzanalyse (ANOVA)</t>
  </si>
  <si>
    <t>Analysis of variance (ANOVA)</t>
  </si>
  <si>
    <t>Nemparaméteres próbák (Wilcoxon-féle előjeles rangpróba, Mann–Whitney-féle U-próba)</t>
  </si>
  <si>
    <t>Nichtparametrische Teste (Wilcoxon-Vorzeichen-Rang-Test, Mann–Whitney-U-Test)</t>
  </si>
  <si>
    <t>non-parametric tests (Wilcoxon's signed rank test, Mann–Whitney U-test)</t>
  </si>
  <si>
    <t>Feltételes valószínűség, relatív rizikó, esélyhányados</t>
  </si>
  <si>
    <t>Bendingte Wahrscheinlichkeit, relative Risiko, Chancenverhältnis</t>
  </si>
  <si>
    <t>Conditional probability, relative risk, odds ratio</t>
  </si>
  <si>
    <t>Khínégyzetpróba (homogenitás/függetlenség- és illeszkedésvizsgálat)</t>
  </si>
  <si>
    <t>Khiquadrat-Test (für Homogenität/Unabhängigkeit und Anpassung)</t>
  </si>
  <si>
    <t>Chi-square test (for homogenity/independence and for fit)</t>
  </si>
  <si>
    <t>Diagnosztikai módszerek értékelése</t>
  </si>
  <si>
    <t>Erwertund von diagnostische Mathoden</t>
  </si>
  <si>
    <t>Evaluation of diagnostic methods</t>
  </si>
  <si>
    <t>év</t>
  </si>
  <si>
    <t>Jahre</t>
  </si>
  <si>
    <t>years</t>
  </si>
  <si>
    <t>mennyiség</t>
  </si>
  <si>
    <t>hossz</t>
  </si>
  <si>
    <t>tömeg</t>
  </si>
  <si>
    <t>idő</t>
  </si>
  <si>
    <t>hőmérséklet</t>
  </si>
  <si>
    <t>elektromos áramerősség</t>
  </si>
  <si>
    <t>anyagmennyiség</t>
  </si>
  <si>
    <t>fényerősség</t>
  </si>
  <si>
    <t>egység</t>
  </si>
  <si>
    <t>n, N, ν [nu]</t>
  </si>
  <si>
    <t>méter</t>
  </si>
  <si>
    <t>kilogramm</t>
  </si>
  <si>
    <t>másodperc</t>
  </si>
  <si>
    <t>amper</t>
  </si>
  <si>
    <t>mól</t>
  </si>
  <si>
    <t>kandela</t>
  </si>
  <si>
    <t>n, N, ν [nü]</t>
  </si>
  <si>
    <t>Größe</t>
  </si>
  <si>
    <t>Einheit</t>
  </si>
  <si>
    <t>Länge</t>
  </si>
  <si>
    <t>Masse</t>
  </si>
  <si>
    <t>Zeit</t>
  </si>
  <si>
    <t>Temperatur</t>
  </si>
  <si>
    <t>elektrische Stromstärke</t>
  </si>
  <si>
    <t>Stoffmenge</t>
  </si>
  <si>
    <t>Lichtstärke</t>
  </si>
  <si>
    <t>Zeichen</t>
  </si>
  <si>
    <t>n, N, ν [Ny]</t>
  </si>
  <si>
    <t>Meter</t>
  </si>
  <si>
    <t>Kilogramm</t>
  </si>
  <si>
    <t>Sekunde</t>
  </si>
  <si>
    <t>Kelvin</t>
  </si>
  <si>
    <t>Ampere</t>
  </si>
  <si>
    <t>Mol</t>
  </si>
  <si>
    <t>Candela</t>
  </si>
  <si>
    <t>Ableitung</t>
  </si>
  <si>
    <t>származtatás</t>
  </si>
  <si>
    <t>sebesség</t>
  </si>
  <si>
    <t>gyorsulás</t>
  </si>
  <si>
    <t>erő</t>
  </si>
  <si>
    <t>energia</t>
  </si>
  <si>
    <t>teljesítmény</t>
  </si>
  <si>
    <t>intenzitás</t>
  </si>
  <si>
    <t>nyomás</t>
  </si>
  <si>
    <t>Druck</t>
  </si>
  <si>
    <t>Intensität</t>
  </si>
  <si>
    <t>Leistung</t>
  </si>
  <si>
    <t>Energie</t>
  </si>
  <si>
    <t>Kraft</t>
  </si>
  <si>
    <t>Beschleunigung</t>
  </si>
  <si>
    <t>Geschwindigkeit</t>
  </si>
  <si>
    <t>Newton</t>
  </si>
  <si>
    <t>Joule</t>
  </si>
  <si>
    <t>Watt</t>
  </si>
  <si>
    <t>Pascal</t>
  </si>
  <si>
    <r>
      <rPr>
        <i/>
        <sz val="12"/>
        <color theme="1"/>
        <rFont val="Calibri"/>
        <family val="2"/>
        <charset val="238"/>
        <scheme val="minor"/>
      </rPr>
      <t>I</t>
    </r>
    <r>
      <rPr>
        <vertAlign val="subscript"/>
        <sz val="12"/>
        <color theme="1"/>
        <rFont val="Calibri"/>
        <family val="2"/>
        <charset val="238"/>
        <scheme val="minor"/>
      </rPr>
      <t>v</t>
    </r>
  </si>
  <si>
    <r>
      <t>m·s</t>
    </r>
    <r>
      <rPr>
        <vertAlign val="superscript"/>
        <sz val="12"/>
        <color theme="1"/>
        <rFont val="Calibri"/>
        <family val="2"/>
        <charset val="238"/>
        <scheme val="minor"/>
      </rPr>
      <t>–1</t>
    </r>
  </si>
  <si>
    <r>
      <t>m·s</t>
    </r>
    <r>
      <rPr>
        <vertAlign val="superscript"/>
        <sz val="12"/>
        <color theme="1"/>
        <rFont val="Calibri"/>
        <family val="2"/>
        <charset val="238"/>
        <scheme val="minor"/>
      </rPr>
      <t>–2</t>
    </r>
    <r>
      <rPr>
        <sz val="12"/>
        <color theme="1"/>
        <rFont val="Calibri"/>
        <family val="2"/>
        <charset val="128"/>
        <scheme val="minor"/>
      </rPr>
      <t/>
    </r>
  </si>
  <si>
    <r>
      <t>kg·m·s</t>
    </r>
    <r>
      <rPr>
        <vertAlign val="superscript"/>
        <sz val="12"/>
        <color theme="1"/>
        <rFont val="Calibri"/>
        <family val="2"/>
        <charset val="238"/>
        <scheme val="minor"/>
      </rPr>
      <t>–2</t>
    </r>
  </si>
  <si>
    <r>
      <t>kg·m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128"/>
        <scheme val="minor"/>
      </rPr>
      <t>·s</t>
    </r>
    <r>
      <rPr>
        <vertAlign val="superscript"/>
        <sz val="12"/>
        <color theme="1"/>
        <rFont val="Calibri"/>
        <family val="2"/>
        <charset val="238"/>
        <scheme val="minor"/>
      </rPr>
      <t>–2</t>
    </r>
  </si>
  <si>
    <r>
      <t>kg·m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128"/>
        <scheme val="minor"/>
      </rPr>
      <t>·s</t>
    </r>
    <r>
      <rPr>
        <vertAlign val="superscript"/>
        <sz val="12"/>
        <color theme="1"/>
        <rFont val="Calibri"/>
        <family val="2"/>
        <charset val="238"/>
        <scheme val="minor"/>
      </rPr>
      <t>–3</t>
    </r>
    <r>
      <rPr>
        <sz val="12"/>
        <color theme="1"/>
        <rFont val="Calibri"/>
        <family val="2"/>
        <charset val="128"/>
        <scheme val="minor"/>
      </rPr>
      <t/>
    </r>
  </si>
  <si>
    <r>
      <t>kg·s</t>
    </r>
    <r>
      <rPr>
        <vertAlign val="superscript"/>
        <sz val="12"/>
        <color theme="1"/>
        <rFont val="Calibri"/>
        <family val="2"/>
        <charset val="238"/>
        <scheme val="minor"/>
      </rPr>
      <t>–3</t>
    </r>
    <r>
      <rPr>
        <sz val="12"/>
        <color theme="1"/>
        <rFont val="Calibri"/>
        <family val="2"/>
        <charset val="128"/>
        <scheme val="minor"/>
      </rPr>
      <t/>
    </r>
  </si>
  <si>
    <r>
      <t>kg·m</t>
    </r>
    <r>
      <rPr>
        <vertAlign val="superscript"/>
        <sz val="12"/>
        <color rgb="FF000000"/>
        <rFont val="Calibri"/>
        <family val="2"/>
        <charset val="238"/>
        <scheme val="minor"/>
      </rPr>
      <t>–1</t>
    </r>
    <r>
      <rPr>
        <sz val="12"/>
        <color rgb="FF000000"/>
        <rFont val="Calibri"/>
        <family val="2"/>
        <charset val="238"/>
        <scheme val="minor"/>
      </rPr>
      <t>·s</t>
    </r>
    <r>
      <rPr>
        <vertAlign val="superscript"/>
        <sz val="12"/>
        <color rgb="FF000000"/>
        <rFont val="Calibri"/>
        <family val="2"/>
        <charset val="238"/>
        <scheme val="minor"/>
      </rPr>
      <t>–2</t>
    </r>
  </si>
  <si>
    <t>Latin 1000 (mille, pl. milia)</t>
  </si>
  <si>
    <t>Bedeutung</t>
  </si>
  <si>
    <t>Herkunft</t>
  </si>
  <si>
    <t>Präfix</t>
  </si>
  <si>
    <t>Exa</t>
  </si>
  <si>
    <t>Peta</t>
  </si>
  <si>
    <t>Tera</t>
  </si>
  <si>
    <t>Giga</t>
  </si>
  <si>
    <t>Mega</t>
  </si>
  <si>
    <t>Kilo</t>
  </si>
  <si>
    <t>Hekto</t>
  </si>
  <si>
    <t>Deka</t>
  </si>
  <si>
    <t>Dezi</t>
  </si>
  <si>
    <t>Zenti</t>
  </si>
  <si>
    <t>Milli</t>
  </si>
  <si>
    <t>Mikro</t>
  </si>
  <si>
    <t>Nano</t>
  </si>
  <si>
    <t>Piko</t>
  </si>
  <si>
    <t>Femto</t>
  </si>
  <si>
    <t>Atto</t>
  </si>
  <si>
    <t>ancient Greek 6 (ἕξ = hex)</t>
  </si>
  <si>
    <t>ancient Greek 5 (πέντε = pente)</t>
  </si>
  <si>
    <t>ancient Greek 4 (τέτταρες = tettares), originally: monster (τέρας = teras)</t>
  </si>
  <si>
    <t>ancient Greek giant (γίγας = gigas)</t>
  </si>
  <si>
    <t>ancient Greek great (μέγας = megas)</t>
  </si>
  <si>
    <t>ancient Greek 1000 (χίλιοι = khilioi)</t>
  </si>
  <si>
    <t>ancient Greek 100 (ἑκατόν = hekaton)</t>
  </si>
  <si>
    <t>ancient Greek 10 (δέκα = deka)</t>
  </si>
  <si>
    <t>altgriechisch 6 (ἕξ = hex)</t>
  </si>
  <si>
    <t>altgriechisch 5 (πέντε = pente)</t>
  </si>
  <si>
    <t>altgriechisch 4 (τέτταρες = tettares), ursprünglich: Ungeheuer, Monstrum (τέρας = teras)</t>
  </si>
  <si>
    <t>altgriechisch Riese (γίγας = gigas)</t>
  </si>
  <si>
    <t>altgriechisch groß (μέγας = megas)</t>
  </si>
  <si>
    <t>altgriechisch 1000 (χίλιοι = khilioi)</t>
  </si>
  <si>
    <t>altgriechisch 100 (ἑκατόν = hekaton)</t>
  </si>
  <si>
    <t>altgriechisch 10 (δέκα = deka)</t>
  </si>
  <si>
    <t>lateinisch 10 (decem)</t>
  </si>
  <si>
    <t>lateinisch 100 (centum)</t>
  </si>
  <si>
    <t>lateinisch 1000 (mille, pl. milia)</t>
  </si>
  <si>
    <t>ancient Greek small (μικρός = mikros)</t>
  </si>
  <si>
    <t>ancient Greek dwarf (νᾶνος = nanos)</t>
  </si>
  <si>
    <t>altgriechisch klein (μικρός = mikros)</t>
  </si>
  <si>
    <t>altgriechisch Zwerg (νᾶνος = nanos)</t>
  </si>
  <si>
    <t>spanisch klein, bißchen (pico)</t>
  </si>
  <si>
    <t>dänisch 15 (femten)</t>
  </si>
  <si>
    <t>dänisch 18 (atten)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</si>
</sst>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charset val="238"/>
    </font>
    <font>
      <vertAlign val="superscript"/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vertAlign val="superscript"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bscript"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rgb="FFFF660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6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2" borderId="1" xfId="0" applyFont="1" applyFill="1" applyBorder="1"/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/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/>
    <xf numFmtId="0" fontId="11" fillId="2" borderId="0" xfId="83" applyFill="1"/>
    <xf numFmtId="0" fontId="11" fillId="2" borderId="0" xfId="83" applyFill="1" applyAlignment="1">
      <alignment wrapText="1"/>
    </xf>
    <xf numFmtId="0" fontId="11" fillId="0" borderId="0" xfId="83" applyAlignment="1">
      <alignment wrapText="1"/>
    </xf>
    <xf numFmtId="0" fontId="14" fillId="0" borderId="0" xfId="83" applyFont="1" applyAlignment="1">
      <alignment wrapText="1"/>
    </xf>
    <xf numFmtId="0" fontId="15" fillId="0" borderId="0" xfId="83" applyFont="1" applyAlignment="1">
      <alignment wrapText="1"/>
    </xf>
    <xf numFmtId="0" fontId="11" fillId="0" borderId="0" xfId="83"/>
    <xf numFmtId="0" fontId="11" fillId="3" borderId="4" xfId="83" applyFill="1" applyBorder="1" applyProtection="1">
      <protection locked="0"/>
    </xf>
    <xf numFmtId="0" fontId="11" fillId="2" borderId="0" xfId="83" applyFill="1" applyBorder="1"/>
    <xf numFmtId="0" fontId="11" fillId="2" borderId="0" xfId="83" quotePrefix="1" applyFill="1" applyBorder="1"/>
    <xf numFmtId="0" fontId="14" fillId="0" borderId="0" xfId="83" applyFont="1"/>
    <xf numFmtId="0" fontId="15" fillId="0" borderId="0" xfId="83" applyFont="1"/>
    <xf numFmtId="0" fontId="0" fillId="4" borderId="1" xfId="0" applyFill="1" applyBorder="1"/>
    <xf numFmtId="0" fontId="0" fillId="2" borderId="0" xfId="0" applyFill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13" fillId="0" borderId="1" xfId="0" applyFont="1" applyBorder="1"/>
    <xf numFmtId="0" fontId="2" fillId="0" borderId="1" xfId="0" applyFont="1" applyFill="1" applyBorder="1"/>
    <xf numFmtId="0" fontId="17" fillId="0" borderId="1" xfId="0" applyFont="1" applyBorder="1"/>
    <xf numFmtId="0" fontId="11" fillId="2" borderId="0" xfId="83" applyFill="1" applyBorder="1" applyAlignment="1">
      <alignment wrapText="1"/>
    </xf>
    <xf numFmtId="0" fontId="11" fillId="0" borderId="2" xfId="83" applyBorder="1" applyAlignment="1">
      <alignment wrapText="1"/>
    </xf>
    <xf numFmtId="0" fontId="11" fillId="0" borderId="3" xfId="83" applyBorder="1" applyAlignment="1">
      <alignment wrapText="1"/>
    </xf>
    <xf numFmtId="0" fontId="11" fillId="2" borderId="0" xfId="83" applyFill="1" applyBorder="1" applyAlignment="1"/>
    <xf numFmtId="11" fontId="4" fillId="3" borderId="1" xfId="0" applyNumberFormat="1" applyFont="1" applyFill="1" applyBorder="1"/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  <cellStyle name="Normal 2" xfId="83"/>
    <cellStyle name="Normál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C/Users/tanar/AppData/Local/Temp/Stat_03_01-06_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gergelyagocs/Documents/Oktat&#225;s/Statisztika/3nyelv&#369;%20feladatlapok/stat_04_j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DataGen"/>
      <sheetName val="3.1f"/>
      <sheetName val="3.1m"/>
      <sheetName val="3.2f"/>
      <sheetName val="3.2m"/>
      <sheetName val="3.3f"/>
      <sheetName val="3.3m"/>
      <sheetName val="3.4f"/>
      <sheetName val="3.4m"/>
      <sheetName val="3.5f"/>
      <sheetName val="3.5m"/>
      <sheetName val="3.6f"/>
      <sheetName val="3.6m"/>
    </sheetNames>
    <sheetDataSet>
      <sheetData sheetId="0"/>
      <sheetData sheetId="1"/>
      <sheetData sheetId="2"/>
      <sheetData sheetId="3">
        <row r="3">
          <cell r="C3" t="str">
            <v>0</v>
          </cell>
        </row>
        <row r="4">
          <cell r="C4" t="str">
            <v>A</v>
          </cell>
        </row>
        <row r="5">
          <cell r="C5" t="str">
            <v>A</v>
          </cell>
        </row>
        <row r="6">
          <cell r="C6" t="str">
            <v>B</v>
          </cell>
        </row>
        <row r="7">
          <cell r="C7" t="str">
            <v>A</v>
          </cell>
        </row>
        <row r="8">
          <cell r="C8" t="str">
            <v>A</v>
          </cell>
        </row>
        <row r="9">
          <cell r="C9" t="str">
            <v>0</v>
          </cell>
        </row>
        <row r="10">
          <cell r="C10" t="str">
            <v>0</v>
          </cell>
        </row>
        <row r="11">
          <cell r="C11" t="str">
            <v>A</v>
          </cell>
        </row>
        <row r="12">
          <cell r="C12" t="str">
            <v>B</v>
          </cell>
        </row>
        <row r="13">
          <cell r="C13" t="str">
            <v>0</v>
          </cell>
        </row>
        <row r="14">
          <cell r="C14" t="str">
            <v>B</v>
          </cell>
        </row>
        <row r="15">
          <cell r="C15" t="str">
            <v>A</v>
          </cell>
        </row>
        <row r="16">
          <cell r="C16" t="str">
            <v>AB</v>
          </cell>
        </row>
        <row r="17">
          <cell r="C17" t="str">
            <v>0</v>
          </cell>
        </row>
        <row r="18">
          <cell r="C18" t="str">
            <v>A</v>
          </cell>
        </row>
        <row r="19">
          <cell r="C19" t="str">
            <v>0</v>
          </cell>
        </row>
        <row r="20">
          <cell r="C20" t="str">
            <v>0</v>
          </cell>
        </row>
        <row r="21">
          <cell r="C21" t="str">
            <v>0</v>
          </cell>
        </row>
        <row r="22">
          <cell r="C22" t="str">
            <v>A</v>
          </cell>
        </row>
        <row r="23">
          <cell r="C23" t="str">
            <v>A</v>
          </cell>
        </row>
        <row r="24">
          <cell r="C24" t="str">
            <v>0</v>
          </cell>
        </row>
        <row r="25">
          <cell r="C25" t="str">
            <v>B</v>
          </cell>
        </row>
        <row r="26">
          <cell r="C26" t="str">
            <v>A</v>
          </cell>
        </row>
        <row r="27">
          <cell r="C27" t="str">
            <v>A</v>
          </cell>
        </row>
        <row r="28">
          <cell r="C28" t="str">
            <v>B</v>
          </cell>
        </row>
        <row r="29">
          <cell r="C29" t="str">
            <v>A</v>
          </cell>
        </row>
        <row r="30">
          <cell r="C30" t="str">
            <v>AB</v>
          </cell>
        </row>
        <row r="31">
          <cell r="C31" t="str">
            <v>A</v>
          </cell>
        </row>
        <row r="32">
          <cell r="C32" t="str">
            <v>0</v>
          </cell>
        </row>
        <row r="33">
          <cell r="C33" t="str">
            <v>A</v>
          </cell>
        </row>
        <row r="34">
          <cell r="C34" t="str">
            <v>A</v>
          </cell>
        </row>
        <row r="35">
          <cell r="C35" t="str">
            <v>A</v>
          </cell>
        </row>
        <row r="36">
          <cell r="C36" t="str">
            <v>A</v>
          </cell>
        </row>
        <row r="37">
          <cell r="C37" t="str">
            <v>A</v>
          </cell>
        </row>
        <row r="38">
          <cell r="C38" t="str">
            <v>A</v>
          </cell>
        </row>
        <row r="39">
          <cell r="C39" t="str">
            <v>A</v>
          </cell>
        </row>
        <row r="40">
          <cell r="C40" t="str">
            <v>A</v>
          </cell>
        </row>
        <row r="41">
          <cell r="C41" t="str">
            <v>B</v>
          </cell>
        </row>
        <row r="42">
          <cell r="C42" t="str">
            <v>A</v>
          </cell>
        </row>
        <row r="43">
          <cell r="C43" t="str">
            <v>0</v>
          </cell>
        </row>
        <row r="44">
          <cell r="C44" t="str">
            <v>0</v>
          </cell>
        </row>
        <row r="45">
          <cell r="C45" t="str">
            <v>0</v>
          </cell>
        </row>
        <row r="46">
          <cell r="C46" t="str">
            <v>0</v>
          </cell>
        </row>
        <row r="47">
          <cell r="C47" t="str">
            <v>0</v>
          </cell>
        </row>
        <row r="48">
          <cell r="C48" t="str">
            <v>B</v>
          </cell>
        </row>
        <row r="49">
          <cell r="C49" t="str">
            <v>A</v>
          </cell>
        </row>
        <row r="50">
          <cell r="C50" t="str">
            <v>A</v>
          </cell>
        </row>
        <row r="51">
          <cell r="C51" t="str">
            <v>0</v>
          </cell>
        </row>
        <row r="52">
          <cell r="C52" t="str">
            <v>A</v>
          </cell>
        </row>
        <row r="53">
          <cell r="C53" t="str">
            <v>A</v>
          </cell>
        </row>
        <row r="54">
          <cell r="C54" t="str">
            <v>0</v>
          </cell>
        </row>
        <row r="55">
          <cell r="C55" t="str">
            <v>A</v>
          </cell>
        </row>
        <row r="56">
          <cell r="C56" t="str">
            <v>0</v>
          </cell>
        </row>
        <row r="57">
          <cell r="C57" t="str">
            <v>A</v>
          </cell>
        </row>
        <row r="58">
          <cell r="C58" t="str">
            <v>0</v>
          </cell>
        </row>
        <row r="59">
          <cell r="C59" t="str">
            <v>0</v>
          </cell>
        </row>
        <row r="60">
          <cell r="C60" t="str">
            <v>B</v>
          </cell>
        </row>
        <row r="61">
          <cell r="C61" t="str">
            <v>A</v>
          </cell>
        </row>
        <row r="62">
          <cell r="C62" t="str">
            <v>A</v>
          </cell>
        </row>
        <row r="63">
          <cell r="C63" t="str">
            <v>0</v>
          </cell>
        </row>
        <row r="64">
          <cell r="C64" t="str">
            <v>A</v>
          </cell>
        </row>
        <row r="65">
          <cell r="C65" t="str">
            <v>0</v>
          </cell>
        </row>
        <row r="66">
          <cell r="C66" t="str">
            <v>B</v>
          </cell>
        </row>
        <row r="67">
          <cell r="C67" t="str">
            <v>0</v>
          </cell>
        </row>
        <row r="68">
          <cell r="C68" t="str">
            <v>A</v>
          </cell>
        </row>
        <row r="69">
          <cell r="C69" t="str">
            <v>A</v>
          </cell>
        </row>
        <row r="70">
          <cell r="C70" t="str">
            <v>B</v>
          </cell>
        </row>
        <row r="71">
          <cell r="C71" t="str">
            <v>B</v>
          </cell>
        </row>
        <row r="72">
          <cell r="C72" t="str">
            <v>A</v>
          </cell>
        </row>
        <row r="73">
          <cell r="C73" t="str">
            <v>A</v>
          </cell>
        </row>
        <row r="74">
          <cell r="C74" t="str">
            <v>B</v>
          </cell>
        </row>
        <row r="75">
          <cell r="C75" t="str">
            <v>A</v>
          </cell>
        </row>
        <row r="76">
          <cell r="C76" t="str">
            <v>A</v>
          </cell>
        </row>
        <row r="77">
          <cell r="C77" t="str">
            <v>A</v>
          </cell>
        </row>
        <row r="78">
          <cell r="C78" t="str">
            <v>B</v>
          </cell>
        </row>
        <row r="79">
          <cell r="C79" t="str">
            <v>B</v>
          </cell>
        </row>
        <row r="80">
          <cell r="C80" t="str">
            <v>A</v>
          </cell>
        </row>
        <row r="81">
          <cell r="C81" t="str">
            <v>A</v>
          </cell>
        </row>
        <row r="82">
          <cell r="C82" t="str">
            <v>0</v>
          </cell>
        </row>
        <row r="83">
          <cell r="C83" t="str">
            <v>A</v>
          </cell>
        </row>
        <row r="84">
          <cell r="C84" t="str">
            <v>A</v>
          </cell>
        </row>
        <row r="85">
          <cell r="C85" t="str">
            <v>0</v>
          </cell>
        </row>
        <row r="86">
          <cell r="C86" t="str">
            <v>A</v>
          </cell>
        </row>
        <row r="87">
          <cell r="C87" t="str">
            <v>0</v>
          </cell>
        </row>
        <row r="88">
          <cell r="C88" t="str">
            <v>0</v>
          </cell>
        </row>
        <row r="89">
          <cell r="C89" t="str">
            <v>B</v>
          </cell>
        </row>
        <row r="90">
          <cell r="C90" t="str">
            <v>0</v>
          </cell>
        </row>
        <row r="91">
          <cell r="C91" t="str">
            <v>B</v>
          </cell>
        </row>
        <row r="92">
          <cell r="C92" t="str">
            <v>B</v>
          </cell>
        </row>
        <row r="93">
          <cell r="C93" t="str">
            <v>0</v>
          </cell>
        </row>
        <row r="94">
          <cell r="C94" t="str">
            <v>0</v>
          </cell>
        </row>
        <row r="95">
          <cell r="C95" t="str">
            <v>0</v>
          </cell>
        </row>
        <row r="96">
          <cell r="C96" t="str">
            <v>A</v>
          </cell>
        </row>
        <row r="97">
          <cell r="C97" t="str">
            <v>0</v>
          </cell>
        </row>
        <row r="98">
          <cell r="C98" t="str">
            <v>0</v>
          </cell>
        </row>
        <row r="99">
          <cell r="C99" t="str">
            <v>A</v>
          </cell>
        </row>
        <row r="100">
          <cell r="C100" t="str">
            <v>AB</v>
          </cell>
        </row>
        <row r="101">
          <cell r="C101" t="str">
            <v>B</v>
          </cell>
        </row>
        <row r="102">
          <cell r="C102" t="str">
            <v>0</v>
          </cell>
        </row>
        <row r="103">
          <cell r="C103" t="str">
            <v>A</v>
          </cell>
        </row>
        <row r="104">
          <cell r="C104" t="str">
            <v>A</v>
          </cell>
        </row>
        <row r="105">
          <cell r="C105" t="str">
            <v>B</v>
          </cell>
        </row>
        <row r="106">
          <cell r="C106" t="str">
            <v>A</v>
          </cell>
        </row>
        <row r="107">
          <cell r="C107" t="str">
            <v>A</v>
          </cell>
        </row>
        <row r="108">
          <cell r="C108" t="str">
            <v>0</v>
          </cell>
        </row>
        <row r="109">
          <cell r="C109" t="str">
            <v>A</v>
          </cell>
        </row>
        <row r="110">
          <cell r="C110" t="str">
            <v>0</v>
          </cell>
        </row>
        <row r="111">
          <cell r="C111" t="str">
            <v>B</v>
          </cell>
        </row>
        <row r="112">
          <cell r="C112" t="str">
            <v>A</v>
          </cell>
        </row>
        <row r="113">
          <cell r="C113" t="str">
            <v>B</v>
          </cell>
        </row>
        <row r="114">
          <cell r="C114" t="str">
            <v>0</v>
          </cell>
        </row>
        <row r="115">
          <cell r="C115" t="str">
            <v>A</v>
          </cell>
        </row>
        <row r="116">
          <cell r="C116" t="str">
            <v>0</v>
          </cell>
        </row>
        <row r="117">
          <cell r="C117" t="str">
            <v>0</v>
          </cell>
        </row>
        <row r="118">
          <cell r="C118" t="str">
            <v>0</v>
          </cell>
        </row>
        <row r="119">
          <cell r="C119" t="str">
            <v>A</v>
          </cell>
        </row>
        <row r="120">
          <cell r="C120" t="str">
            <v>0</v>
          </cell>
        </row>
        <row r="121">
          <cell r="C121" t="str">
            <v>A</v>
          </cell>
        </row>
        <row r="122">
          <cell r="C122" t="str">
            <v>A</v>
          </cell>
        </row>
        <row r="123">
          <cell r="C123" t="str">
            <v>0</v>
          </cell>
        </row>
        <row r="124">
          <cell r="C124" t="str">
            <v>A</v>
          </cell>
        </row>
        <row r="125">
          <cell r="C125" t="str">
            <v>A</v>
          </cell>
        </row>
        <row r="126">
          <cell r="C126" t="str">
            <v>A</v>
          </cell>
        </row>
        <row r="127">
          <cell r="C127" t="str">
            <v>0</v>
          </cell>
        </row>
        <row r="128">
          <cell r="C128" t="str">
            <v>0</v>
          </cell>
        </row>
        <row r="129">
          <cell r="C129" t="str">
            <v>B</v>
          </cell>
        </row>
        <row r="130">
          <cell r="C130" t="str">
            <v>0</v>
          </cell>
        </row>
        <row r="131">
          <cell r="C131" t="str">
            <v>A</v>
          </cell>
        </row>
        <row r="132">
          <cell r="C132" t="str">
            <v>AB</v>
          </cell>
        </row>
        <row r="133">
          <cell r="C133" t="str">
            <v>A</v>
          </cell>
        </row>
        <row r="134">
          <cell r="C134" t="str">
            <v>A</v>
          </cell>
        </row>
        <row r="135">
          <cell r="C135" t="str">
            <v>0</v>
          </cell>
        </row>
        <row r="136">
          <cell r="C136" t="str">
            <v>B</v>
          </cell>
        </row>
        <row r="137">
          <cell r="C137" t="str">
            <v>0</v>
          </cell>
        </row>
        <row r="138">
          <cell r="C138" t="str">
            <v>0</v>
          </cell>
        </row>
        <row r="139">
          <cell r="C139" t="str">
            <v>A</v>
          </cell>
        </row>
        <row r="140">
          <cell r="C140" t="str">
            <v>A</v>
          </cell>
        </row>
        <row r="141">
          <cell r="C141" t="str">
            <v>A</v>
          </cell>
        </row>
        <row r="142">
          <cell r="C142" t="str">
            <v>0</v>
          </cell>
        </row>
        <row r="143">
          <cell r="C143" t="str">
            <v>B</v>
          </cell>
        </row>
        <row r="144">
          <cell r="C144" t="str">
            <v>AB</v>
          </cell>
        </row>
        <row r="145">
          <cell r="C145" t="str">
            <v>0</v>
          </cell>
        </row>
        <row r="146">
          <cell r="C146" t="str">
            <v>0</v>
          </cell>
        </row>
        <row r="147">
          <cell r="C147" t="str">
            <v>0</v>
          </cell>
        </row>
        <row r="148">
          <cell r="C148" t="str">
            <v>A</v>
          </cell>
        </row>
        <row r="149">
          <cell r="C149" t="str">
            <v>0</v>
          </cell>
        </row>
        <row r="150">
          <cell r="C150" t="str">
            <v>A</v>
          </cell>
        </row>
        <row r="151">
          <cell r="C151" t="str">
            <v>0</v>
          </cell>
        </row>
        <row r="152">
          <cell r="C152" t="str">
            <v>0</v>
          </cell>
        </row>
        <row r="153">
          <cell r="C153" t="str">
            <v>0</v>
          </cell>
        </row>
        <row r="154">
          <cell r="C154" t="str">
            <v>B</v>
          </cell>
        </row>
        <row r="155">
          <cell r="C155" t="str">
            <v>A</v>
          </cell>
        </row>
        <row r="156">
          <cell r="C156" t="str">
            <v>A</v>
          </cell>
        </row>
        <row r="157">
          <cell r="C157" t="str">
            <v>A</v>
          </cell>
        </row>
        <row r="158">
          <cell r="C158" t="str">
            <v>AB</v>
          </cell>
        </row>
        <row r="159">
          <cell r="C159" t="str">
            <v>A</v>
          </cell>
        </row>
        <row r="160">
          <cell r="C160" t="str">
            <v>A</v>
          </cell>
        </row>
        <row r="161">
          <cell r="C161" t="str">
            <v>0</v>
          </cell>
        </row>
        <row r="162">
          <cell r="C162" t="str">
            <v>0</v>
          </cell>
        </row>
        <row r="163">
          <cell r="C163" t="str">
            <v>A</v>
          </cell>
        </row>
        <row r="164">
          <cell r="C164" t="str">
            <v>B</v>
          </cell>
        </row>
        <row r="165">
          <cell r="C165" t="str">
            <v>0</v>
          </cell>
        </row>
        <row r="166">
          <cell r="C166" t="str">
            <v>AB</v>
          </cell>
        </row>
        <row r="167">
          <cell r="C167" t="str">
            <v>0</v>
          </cell>
        </row>
        <row r="168">
          <cell r="C168" t="str">
            <v>0</v>
          </cell>
        </row>
        <row r="169">
          <cell r="C169" t="str">
            <v>A</v>
          </cell>
        </row>
        <row r="170">
          <cell r="C170" t="str">
            <v>A</v>
          </cell>
        </row>
        <row r="171">
          <cell r="C171" t="str">
            <v>0</v>
          </cell>
        </row>
        <row r="172">
          <cell r="C172" t="str">
            <v>0</v>
          </cell>
        </row>
        <row r="173">
          <cell r="C173" t="str">
            <v>A</v>
          </cell>
        </row>
        <row r="174">
          <cell r="C174" t="str">
            <v>A</v>
          </cell>
        </row>
        <row r="175">
          <cell r="C175" t="str">
            <v>0</v>
          </cell>
        </row>
        <row r="176">
          <cell r="C176" t="str">
            <v>A</v>
          </cell>
        </row>
        <row r="177">
          <cell r="C177" t="str">
            <v>A</v>
          </cell>
        </row>
        <row r="178">
          <cell r="C178" t="str">
            <v>A</v>
          </cell>
        </row>
        <row r="179">
          <cell r="C179" t="str">
            <v>0</v>
          </cell>
        </row>
        <row r="180">
          <cell r="C180" t="str">
            <v>0</v>
          </cell>
        </row>
        <row r="181">
          <cell r="C181" t="str">
            <v>0</v>
          </cell>
        </row>
        <row r="182">
          <cell r="C182" t="str">
            <v>AB</v>
          </cell>
        </row>
        <row r="183">
          <cell r="C183" t="str">
            <v>0</v>
          </cell>
        </row>
        <row r="184">
          <cell r="C184" t="str">
            <v>B</v>
          </cell>
        </row>
        <row r="185">
          <cell r="C185" t="str">
            <v>0</v>
          </cell>
        </row>
        <row r="186">
          <cell r="C186" t="str">
            <v>A</v>
          </cell>
        </row>
        <row r="187">
          <cell r="C187" t="str">
            <v>AB</v>
          </cell>
        </row>
        <row r="188">
          <cell r="C188" t="str">
            <v>0</v>
          </cell>
        </row>
        <row r="189">
          <cell r="C189" t="str">
            <v>0</v>
          </cell>
        </row>
        <row r="190">
          <cell r="C190" t="str">
            <v>B</v>
          </cell>
        </row>
        <row r="191">
          <cell r="C191" t="str">
            <v>A</v>
          </cell>
        </row>
        <row r="192">
          <cell r="C192" t="str">
            <v>0</v>
          </cell>
        </row>
        <row r="193">
          <cell r="C193" t="str">
            <v>A</v>
          </cell>
        </row>
        <row r="194">
          <cell r="C194" t="str">
            <v>A</v>
          </cell>
        </row>
        <row r="195">
          <cell r="C195" t="str">
            <v>0</v>
          </cell>
        </row>
        <row r="196">
          <cell r="C196" t="str">
            <v>0</v>
          </cell>
        </row>
        <row r="197">
          <cell r="C197" t="str">
            <v>A</v>
          </cell>
        </row>
        <row r="198">
          <cell r="C198" t="str">
            <v>0</v>
          </cell>
        </row>
        <row r="199">
          <cell r="C199" t="str">
            <v>0</v>
          </cell>
        </row>
        <row r="200">
          <cell r="C200" t="str">
            <v>AB</v>
          </cell>
        </row>
        <row r="201">
          <cell r="C201" t="str">
            <v>A</v>
          </cell>
        </row>
        <row r="202">
          <cell r="C202" t="str">
            <v>0</v>
          </cell>
        </row>
      </sheetData>
      <sheetData sheetId="4"/>
      <sheetData sheetId="5">
        <row r="3">
          <cell r="C3" t="str">
            <v>B</v>
          </cell>
          <cell r="D3" t="str">
            <v>Rh+</v>
          </cell>
        </row>
        <row r="4">
          <cell r="C4" t="str">
            <v>AB</v>
          </cell>
          <cell r="D4" t="str">
            <v>Rh+</v>
          </cell>
        </row>
        <row r="5">
          <cell r="C5" t="str">
            <v>B</v>
          </cell>
          <cell r="D5" t="str">
            <v>Rh+</v>
          </cell>
        </row>
        <row r="6">
          <cell r="C6" t="str">
            <v>B</v>
          </cell>
          <cell r="D6" t="str">
            <v>Rh+</v>
          </cell>
        </row>
        <row r="7">
          <cell r="C7" t="str">
            <v>B</v>
          </cell>
          <cell r="D7" t="str">
            <v>Rh+</v>
          </cell>
        </row>
        <row r="8">
          <cell r="C8" t="str">
            <v>B</v>
          </cell>
          <cell r="D8" t="str">
            <v>Rh+</v>
          </cell>
        </row>
        <row r="9">
          <cell r="C9" t="str">
            <v>A</v>
          </cell>
          <cell r="D9" t="str">
            <v>Rh–</v>
          </cell>
        </row>
        <row r="10">
          <cell r="C10" t="str">
            <v>B</v>
          </cell>
          <cell r="D10" t="str">
            <v>Rh+</v>
          </cell>
        </row>
        <row r="11">
          <cell r="C11" t="str">
            <v>AB</v>
          </cell>
          <cell r="D11" t="str">
            <v>Rh+</v>
          </cell>
        </row>
        <row r="12">
          <cell r="C12" t="str">
            <v>B</v>
          </cell>
          <cell r="D12" t="str">
            <v>Rh+</v>
          </cell>
        </row>
        <row r="13">
          <cell r="C13" t="str">
            <v>A</v>
          </cell>
          <cell r="D13" t="str">
            <v>Rh+</v>
          </cell>
        </row>
        <row r="14">
          <cell r="C14" t="str">
            <v>B</v>
          </cell>
          <cell r="D14" t="str">
            <v>Rh+</v>
          </cell>
        </row>
        <row r="15">
          <cell r="C15" t="str">
            <v>B</v>
          </cell>
          <cell r="D15" t="str">
            <v>Rh+</v>
          </cell>
        </row>
        <row r="16">
          <cell r="C16" t="str">
            <v>0</v>
          </cell>
          <cell r="D16" t="str">
            <v>Rh+</v>
          </cell>
        </row>
        <row r="17">
          <cell r="C17" t="str">
            <v>A</v>
          </cell>
          <cell r="D17" t="str">
            <v>Rh+</v>
          </cell>
        </row>
        <row r="18">
          <cell r="C18" t="str">
            <v>AB</v>
          </cell>
          <cell r="D18" t="str">
            <v>Rh+</v>
          </cell>
        </row>
        <row r="19">
          <cell r="C19" t="str">
            <v>B</v>
          </cell>
          <cell r="D19" t="str">
            <v>Rh+</v>
          </cell>
        </row>
        <row r="20">
          <cell r="C20" t="str">
            <v>B</v>
          </cell>
          <cell r="D20" t="str">
            <v>Rh+</v>
          </cell>
        </row>
        <row r="21">
          <cell r="C21" t="str">
            <v>A</v>
          </cell>
          <cell r="D21" t="str">
            <v>Rh+</v>
          </cell>
        </row>
        <row r="22">
          <cell r="C22" t="str">
            <v>AB</v>
          </cell>
          <cell r="D22" t="str">
            <v>Rh+</v>
          </cell>
        </row>
        <row r="23">
          <cell r="C23" t="str">
            <v>B</v>
          </cell>
          <cell r="D23" t="str">
            <v>Rh+</v>
          </cell>
        </row>
        <row r="24">
          <cell r="C24" t="str">
            <v>B</v>
          </cell>
          <cell r="D24" t="str">
            <v>Rh+</v>
          </cell>
        </row>
        <row r="25">
          <cell r="C25" t="str">
            <v>A</v>
          </cell>
          <cell r="D25" t="str">
            <v>Rh+</v>
          </cell>
        </row>
        <row r="26">
          <cell r="C26" t="str">
            <v>AB</v>
          </cell>
          <cell r="D26" t="str">
            <v>Rh–</v>
          </cell>
        </row>
        <row r="27">
          <cell r="C27" t="str">
            <v>A</v>
          </cell>
          <cell r="D27" t="str">
            <v>Rh–</v>
          </cell>
        </row>
        <row r="28">
          <cell r="C28" t="str">
            <v>AB</v>
          </cell>
          <cell r="D28" t="str">
            <v>Rh+</v>
          </cell>
        </row>
        <row r="29">
          <cell r="C29" t="str">
            <v>B</v>
          </cell>
          <cell r="D29" t="str">
            <v>Rh+</v>
          </cell>
        </row>
        <row r="30">
          <cell r="C30" t="str">
            <v>A</v>
          </cell>
          <cell r="D30" t="str">
            <v>Rh+</v>
          </cell>
        </row>
        <row r="31">
          <cell r="C31" t="str">
            <v>B</v>
          </cell>
          <cell r="D31" t="str">
            <v>Rh+</v>
          </cell>
        </row>
        <row r="32">
          <cell r="C32" t="str">
            <v>AB</v>
          </cell>
          <cell r="D32" t="str">
            <v>Rh+</v>
          </cell>
        </row>
        <row r="33">
          <cell r="C33" t="str">
            <v>B</v>
          </cell>
          <cell r="D33" t="str">
            <v>Rh+</v>
          </cell>
        </row>
        <row r="34">
          <cell r="C34" t="str">
            <v>AB</v>
          </cell>
          <cell r="D34" t="str">
            <v>Rh+</v>
          </cell>
        </row>
        <row r="35">
          <cell r="C35" t="str">
            <v>B</v>
          </cell>
          <cell r="D35" t="str">
            <v>Rh–</v>
          </cell>
        </row>
        <row r="36">
          <cell r="C36" t="str">
            <v>B</v>
          </cell>
          <cell r="D36" t="str">
            <v>Rh+</v>
          </cell>
        </row>
        <row r="37">
          <cell r="C37" t="str">
            <v>B</v>
          </cell>
          <cell r="D37" t="str">
            <v>Rh+</v>
          </cell>
        </row>
        <row r="38">
          <cell r="C38" t="str">
            <v>B</v>
          </cell>
          <cell r="D38" t="str">
            <v>Rh–</v>
          </cell>
        </row>
        <row r="39">
          <cell r="C39" t="str">
            <v>B</v>
          </cell>
          <cell r="D39" t="str">
            <v>Rh+</v>
          </cell>
        </row>
        <row r="40">
          <cell r="C40" t="str">
            <v>B</v>
          </cell>
          <cell r="D40" t="str">
            <v>Rh–</v>
          </cell>
        </row>
        <row r="41">
          <cell r="C41" t="str">
            <v>A</v>
          </cell>
          <cell r="D41" t="str">
            <v>Rh+</v>
          </cell>
        </row>
        <row r="42">
          <cell r="C42" t="str">
            <v>B</v>
          </cell>
          <cell r="D42" t="str">
            <v>Rh+</v>
          </cell>
        </row>
        <row r="43">
          <cell r="C43" t="str">
            <v>B</v>
          </cell>
          <cell r="D43" t="str">
            <v>Rh+</v>
          </cell>
        </row>
        <row r="44">
          <cell r="C44" t="str">
            <v>A</v>
          </cell>
          <cell r="D44" t="str">
            <v>Rh+</v>
          </cell>
        </row>
        <row r="45">
          <cell r="C45" t="str">
            <v>B</v>
          </cell>
          <cell r="D45" t="str">
            <v>Rh+</v>
          </cell>
        </row>
        <row r="46">
          <cell r="C46" t="str">
            <v>AB</v>
          </cell>
          <cell r="D46" t="str">
            <v>Rh+</v>
          </cell>
        </row>
        <row r="47">
          <cell r="C47" t="str">
            <v>B</v>
          </cell>
          <cell r="D47" t="str">
            <v>Rh+</v>
          </cell>
        </row>
        <row r="48">
          <cell r="C48" t="str">
            <v>B</v>
          </cell>
          <cell r="D48" t="str">
            <v>Rh+</v>
          </cell>
        </row>
        <row r="49">
          <cell r="C49" t="str">
            <v>AB</v>
          </cell>
          <cell r="D49" t="str">
            <v>Rh+</v>
          </cell>
        </row>
        <row r="50">
          <cell r="C50" t="str">
            <v>B</v>
          </cell>
          <cell r="D50" t="str">
            <v>Rh+</v>
          </cell>
        </row>
        <row r="51">
          <cell r="C51" t="str">
            <v>B</v>
          </cell>
          <cell r="D51" t="str">
            <v>Rh+</v>
          </cell>
        </row>
        <row r="52">
          <cell r="C52" t="str">
            <v>A</v>
          </cell>
          <cell r="D52" t="str">
            <v>Rh+</v>
          </cell>
        </row>
        <row r="53">
          <cell r="C53" t="str">
            <v>B</v>
          </cell>
          <cell r="D53" t="str">
            <v>Rh+</v>
          </cell>
        </row>
        <row r="54">
          <cell r="C54" t="str">
            <v>B</v>
          </cell>
          <cell r="D54" t="str">
            <v>Rh+</v>
          </cell>
        </row>
        <row r="55">
          <cell r="C55" t="str">
            <v>B</v>
          </cell>
          <cell r="D55" t="str">
            <v>Rh+</v>
          </cell>
        </row>
        <row r="56">
          <cell r="C56" t="str">
            <v>B</v>
          </cell>
          <cell r="D56" t="str">
            <v>Rh–</v>
          </cell>
        </row>
        <row r="57">
          <cell r="C57" t="str">
            <v>B</v>
          </cell>
          <cell r="D57" t="str">
            <v>Rh+</v>
          </cell>
        </row>
        <row r="58">
          <cell r="C58" t="str">
            <v>B</v>
          </cell>
          <cell r="D58" t="str">
            <v>Rh+</v>
          </cell>
        </row>
        <row r="59">
          <cell r="C59" t="str">
            <v>AB</v>
          </cell>
          <cell r="D59" t="str">
            <v>Rh+</v>
          </cell>
        </row>
        <row r="60">
          <cell r="C60" t="str">
            <v>B</v>
          </cell>
          <cell r="D60" t="str">
            <v>Rh+</v>
          </cell>
        </row>
        <row r="61">
          <cell r="C61" t="str">
            <v>AB</v>
          </cell>
          <cell r="D61" t="str">
            <v>Rh+</v>
          </cell>
        </row>
        <row r="62">
          <cell r="C62" t="str">
            <v>B</v>
          </cell>
          <cell r="D62" t="str">
            <v>Rh–</v>
          </cell>
        </row>
        <row r="63">
          <cell r="C63" t="str">
            <v>B</v>
          </cell>
          <cell r="D63" t="str">
            <v>Rh+</v>
          </cell>
        </row>
        <row r="64">
          <cell r="C64" t="str">
            <v>A</v>
          </cell>
          <cell r="D64" t="str">
            <v>Rh+</v>
          </cell>
        </row>
        <row r="65">
          <cell r="C65" t="str">
            <v>0</v>
          </cell>
          <cell r="D65" t="str">
            <v>Rh+</v>
          </cell>
        </row>
        <row r="66">
          <cell r="C66" t="str">
            <v>B</v>
          </cell>
          <cell r="D66" t="str">
            <v>Rh+</v>
          </cell>
        </row>
        <row r="67">
          <cell r="C67" t="str">
            <v>A</v>
          </cell>
          <cell r="D67" t="str">
            <v>Rh+</v>
          </cell>
        </row>
        <row r="68">
          <cell r="C68" t="str">
            <v>B</v>
          </cell>
          <cell r="D68" t="str">
            <v>Rh+</v>
          </cell>
        </row>
        <row r="69">
          <cell r="C69" t="str">
            <v>B</v>
          </cell>
          <cell r="D69" t="str">
            <v>Rh–</v>
          </cell>
        </row>
        <row r="70">
          <cell r="C70" t="str">
            <v>B</v>
          </cell>
          <cell r="D70" t="str">
            <v>Rh+</v>
          </cell>
        </row>
        <row r="71">
          <cell r="C71" t="str">
            <v>B</v>
          </cell>
          <cell r="D71" t="str">
            <v>Rh+</v>
          </cell>
        </row>
        <row r="72">
          <cell r="C72" t="str">
            <v>B</v>
          </cell>
          <cell r="D72" t="str">
            <v>Rh+</v>
          </cell>
        </row>
        <row r="73">
          <cell r="C73" t="str">
            <v>B</v>
          </cell>
          <cell r="D73" t="str">
            <v>Rh+</v>
          </cell>
        </row>
        <row r="74">
          <cell r="C74" t="str">
            <v>A</v>
          </cell>
          <cell r="D74" t="str">
            <v>Rh+</v>
          </cell>
        </row>
        <row r="75">
          <cell r="C75" t="str">
            <v>A</v>
          </cell>
          <cell r="D75" t="str">
            <v>Rh+</v>
          </cell>
        </row>
        <row r="76">
          <cell r="C76" t="str">
            <v>B</v>
          </cell>
          <cell r="D76" t="str">
            <v>Rh+</v>
          </cell>
        </row>
        <row r="77">
          <cell r="C77" t="str">
            <v>A</v>
          </cell>
          <cell r="D77" t="str">
            <v>Rh+</v>
          </cell>
        </row>
        <row r="78">
          <cell r="C78" t="str">
            <v>0</v>
          </cell>
          <cell r="D78" t="str">
            <v>Rh+</v>
          </cell>
        </row>
        <row r="79">
          <cell r="C79" t="str">
            <v>B</v>
          </cell>
          <cell r="D79" t="str">
            <v>Rh+</v>
          </cell>
        </row>
        <row r="80">
          <cell r="C80" t="str">
            <v>AB</v>
          </cell>
          <cell r="D80" t="str">
            <v>Rh+</v>
          </cell>
        </row>
        <row r="81">
          <cell r="C81" t="str">
            <v>B</v>
          </cell>
          <cell r="D81" t="str">
            <v>Rh+</v>
          </cell>
        </row>
        <row r="82">
          <cell r="C82" t="str">
            <v>B</v>
          </cell>
          <cell r="D82" t="str">
            <v>Rh+</v>
          </cell>
        </row>
        <row r="83">
          <cell r="C83" t="str">
            <v>B</v>
          </cell>
          <cell r="D83" t="str">
            <v>Rh+</v>
          </cell>
        </row>
        <row r="84">
          <cell r="C84" t="str">
            <v>A</v>
          </cell>
          <cell r="D84" t="str">
            <v>Rh+</v>
          </cell>
        </row>
        <row r="85">
          <cell r="C85" t="str">
            <v>B</v>
          </cell>
          <cell r="D85" t="str">
            <v>Rh+</v>
          </cell>
        </row>
        <row r="86">
          <cell r="C86" t="str">
            <v>AB</v>
          </cell>
          <cell r="D86" t="str">
            <v>Rh+</v>
          </cell>
        </row>
        <row r="87">
          <cell r="C87" t="str">
            <v>A</v>
          </cell>
          <cell r="D87" t="str">
            <v>Rh+</v>
          </cell>
        </row>
        <row r="88">
          <cell r="C88" t="str">
            <v>B</v>
          </cell>
          <cell r="D88" t="str">
            <v>Rh+</v>
          </cell>
        </row>
        <row r="89">
          <cell r="C89" t="str">
            <v>B</v>
          </cell>
          <cell r="D89" t="str">
            <v>Rh–</v>
          </cell>
        </row>
        <row r="90">
          <cell r="C90" t="str">
            <v>AB</v>
          </cell>
          <cell r="D90" t="str">
            <v>Rh+</v>
          </cell>
        </row>
        <row r="91">
          <cell r="C91" t="str">
            <v>A</v>
          </cell>
          <cell r="D91" t="str">
            <v>Rh–</v>
          </cell>
        </row>
        <row r="92">
          <cell r="C92" t="str">
            <v>AB</v>
          </cell>
          <cell r="D92" t="str">
            <v>Rh+</v>
          </cell>
        </row>
        <row r="93">
          <cell r="C93" t="str">
            <v>B</v>
          </cell>
          <cell r="D93" t="str">
            <v>Rh+</v>
          </cell>
        </row>
        <row r="94">
          <cell r="C94" t="str">
            <v>B</v>
          </cell>
          <cell r="D94" t="str">
            <v>Rh+</v>
          </cell>
        </row>
        <row r="95">
          <cell r="C95" t="str">
            <v>B</v>
          </cell>
          <cell r="D95" t="str">
            <v>Rh+</v>
          </cell>
        </row>
        <row r="96">
          <cell r="C96" t="str">
            <v>A</v>
          </cell>
          <cell r="D96" t="str">
            <v>Rh+</v>
          </cell>
        </row>
        <row r="97">
          <cell r="C97" t="str">
            <v>B</v>
          </cell>
          <cell r="D97" t="str">
            <v>Rh+</v>
          </cell>
        </row>
        <row r="98">
          <cell r="C98" t="str">
            <v>B</v>
          </cell>
          <cell r="D98" t="str">
            <v>Rh–</v>
          </cell>
        </row>
        <row r="99">
          <cell r="C99" t="str">
            <v>A</v>
          </cell>
          <cell r="D99" t="str">
            <v>Rh+</v>
          </cell>
        </row>
        <row r="100">
          <cell r="C100" t="str">
            <v>AB</v>
          </cell>
          <cell r="D100" t="str">
            <v>Rh+</v>
          </cell>
        </row>
        <row r="101">
          <cell r="C101" t="str">
            <v>0</v>
          </cell>
          <cell r="D101" t="str">
            <v>Rh+</v>
          </cell>
        </row>
        <row r="102">
          <cell r="C102" t="str">
            <v>B</v>
          </cell>
          <cell r="D102" t="str">
            <v>Rh+</v>
          </cell>
        </row>
        <row r="103">
          <cell r="C103" t="str">
            <v>B</v>
          </cell>
          <cell r="D103" t="str">
            <v>Rh+</v>
          </cell>
        </row>
        <row r="104">
          <cell r="C104" t="str">
            <v>B</v>
          </cell>
          <cell r="D104" t="str">
            <v>Rh+</v>
          </cell>
        </row>
        <row r="105">
          <cell r="C105" t="str">
            <v>B</v>
          </cell>
          <cell r="D105" t="str">
            <v>Rh+</v>
          </cell>
        </row>
        <row r="106">
          <cell r="C106" t="str">
            <v>B</v>
          </cell>
          <cell r="D106" t="str">
            <v>Rh–</v>
          </cell>
        </row>
        <row r="107">
          <cell r="C107" t="str">
            <v>B</v>
          </cell>
          <cell r="D107" t="str">
            <v>Rh+</v>
          </cell>
        </row>
        <row r="108">
          <cell r="C108" t="str">
            <v>B</v>
          </cell>
          <cell r="D108" t="str">
            <v>Rh+</v>
          </cell>
        </row>
        <row r="109">
          <cell r="C109" t="str">
            <v>B</v>
          </cell>
          <cell r="D109" t="str">
            <v>Rh+</v>
          </cell>
        </row>
        <row r="110">
          <cell r="C110" t="str">
            <v>0</v>
          </cell>
          <cell r="D110" t="str">
            <v>Rh+</v>
          </cell>
        </row>
        <row r="111">
          <cell r="C111" t="str">
            <v>B</v>
          </cell>
          <cell r="D111" t="str">
            <v>Rh–</v>
          </cell>
        </row>
        <row r="112">
          <cell r="C112" t="str">
            <v>AB</v>
          </cell>
          <cell r="D112" t="str">
            <v>Rh+</v>
          </cell>
        </row>
        <row r="113">
          <cell r="C113" t="str">
            <v>B</v>
          </cell>
          <cell r="D113" t="str">
            <v>Rh–</v>
          </cell>
        </row>
        <row r="114">
          <cell r="C114" t="str">
            <v>AB</v>
          </cell>
          <cell r="D114" t="str">
            <v>Rh+</v>
          </cell>
        </row>
        <row r="115">
          <cell r="C115" t="str">
            <v>B</v>
          </cell>
          <cell r="D115" t="str">
            <v>Rh+</v>
          </cell>
        </row>
        <row r="116">
          <cell r="C116" t="str">
            <v>B</v>
          </cell>
          <cell r="D116" t="str">
            <v>Rh+</v>
          </cell>
        </row>
        <row r="117">
          <cell r="C117" t="str">
            <v>AB</v>
          </cell>
          <cell r="D117" t="str">
            <v>Rh+</v>
          </cell>
        </row>
        <row r="118">
          <cell r="C118" t="str">
            <v>B</v>
          </cell>
          <cell r="D118" t="str">
            <v>Rh+</v>
          </cell>
        </row>
        <row r="119">
          <cell r="C119" t="str">
            <v>B</v>
          </cell>
          <cell r="D119" t="str">
            <v>Rh+</v>
          </cell>
        </row>
        <row r="120">
          <cell r="C120" t="str">
            <v>B</v>
          </cell>
          <cell r="D120" t="str">
            <v>Rh+</v>
          </cell>
        </row>
        <row r="121">
          <cell r="C121" t="str">
            <v>B</v>
          </cell>
          <cell r="D121" t="str">
            <v>Rh–</v>
          </cell>
        </row>
        <row r="122">
          <cell r="C122" t="str">
            <v>A</v>
          </cell>
          <cell r="D122" t="str">
            <v>Rh+</v>
          </cell>
        </row>
        <row r="123">
          <cell r="C123" t="str">
            <v>B</v>
          </cell>
          <cell r="D123" t="str">
            <v>Rh+</v>
          </cell>
        </row>
        <row r="124">
          <cell r="C124" t="str">
            <v>AB</v>
          </cell>
          <cell r="D124" t="str">
            <v>Rh+</v>
          </cell>
        </row>
        <row r="125">
          <cell r="C125" t="str">
            <v>B</v>
          </cell>
          <cell r="D125" t="str">
            <v>Rh+</v>
          </cell>
        </row>
        <row r="126">
          <cell r="C126" t="str">
            <v>AB</v>
          </cell>
          <cell r="D126" t="str">
            <v>Rh+</v>
          </cell>
        </row>
        <row r="127">
          <cell r="C127" t="str">
            <v>A</v>
          </cell>
          <cell r="D127" t="str">
            <v>Rh+</v>
          </cell>
        </row>
        <row r="128">
          <cell r="C128" t="str">
            <v>B</v>
          </cell>
          <cell r="D128" t="str">
            <v>Rh+</v>
          </cell>
        </row>
        <row r="129">
          <cell r="C129" t="str">
            <v>B</v>
          </cell>
          <cell r="D129" t="str">
            <v>Rh+</v>
          </cell>
        </row>
        <row r="130">
          <cell r="C130" t="str">
            <v>B</v>
          </cell>
          <cell r="D130" t="str">
            <v>Rh+</v>
          </cell>
        </row>
        <row r="131">
          <cell r="C131" t="str">
            <v>AB</v>
          </cell>
          <cell r="D131" t="str">
            <v>Rh–</v>
          </cell>
        </row>
        <row r="132">
          <cell r="C132" t="str">
            <v>B</v>
          </cell>
          <cell r="D132" t="str">
            <v>Rh–</v>
          </cell>
        </row>
        <row r="133">
          <cell r="C133" t="str">
            <v>B</v>
          </cell>
          <cell r="D133" t="str">
            <v>Rh+</v>
          </cell>
        </row>
        <row r="134">
          <cell r="C134" t="str">
            <v>B</v>
          </cell>
          <cell r="D134" t="str">
            <v>Rh+</v>
          </cell>
        </row>
        <row r="135">
          <cell r="C135" t="str">
            <v>A</v>
          </cell>
          <cell r="D135" t="str">
            <v>Rh+</v>
          </cell>
        </row>
        <row r="136">
          <cell r="C136" t="str">
            <v>B</v>
          </cell>
          <cell r="D136" t="str">
            <v>Rh+</v>
          </cell>
        </row>
        <row r="137">
          <cell r="C137" t="str">
            <v>B</v>
          </cell>
          <cell r="D137" t="str">
            <v>Rh–</v>
          </cell>
        </row>
        <row r="138">
          <cell r="C138" t="str">
            <v>B</v>
          </cell>
          <cell r="D138" t="str">
            <v>Rh+</v>
          </cell>
        </row>
        <row r="139">
          <cell r="C139" t="str">
            <v>B</v>
          </cell>
          <cell r="D139" t="str">
            <v>Rh+</v>
          </cell>
        </row>
        <row r="140">
          <cell r="C140" t="str">
            <v>B</v>
          </cell>
          <cell r="D140" t="str">
            <v>Rh+</v>
          </cell>
        </row>
        <row r="141">
          <cell r="C141" t="str">
            <v>A</v>
          </cell>
          <cell r="D141" t="str">
            <v>Rh+</v>
          </cell>
        </row>
        <row r="142">
          <cell r="C142" t="str">
            <v>B</v>
          </cell>
          <cell r="D142" t="str">
            <v>Rh+</v>
          </cell>
        </row>
        <row r="143">
          <cell r="C143" t="str">
            <v>B</v>
          </cell>
          <cell r="D143" t="str">
            <v>Rh+</v>
          </cell>
        </row>
        <row r="144">
          <cell r="C144" t="str">
            <v>B</v>
          </cell>
          <cell r="D144" t="str">
            <v>Rh+</v>
          </cell>
        </row>
        <row r="145">
          <cell r="C145" t="str">
            <v>B</v>
          </cell>
          <cell r="D145" t="str">
            <v>Rh+</v>
          </cell>
        </row>
        <row r="146">
          <cell r="C146" t="str">
            <v>B</v>
          </cell>
          <cell r="D146" t="str">
            <v>Rh+</v>
          </cell>
        </row>
        <row r="147">
          <cell r="C147" t="str">
            <v>B</v>
          </cell>
          <cell r="D147" t="str">
            <v>Rh–</v>
          </cell>
        </row>
        <row r="148">
          <cell r="C148" t="str">
            <v>AB</v>
          </cell>
          <cell r="D148" t="str">
            <v>Rh+</v>
          </cell>
        </row>
        <row r="149">
          <cell r="C149" t="str">
            <v>B</v>
          </cell>
          <cell r="D149" t="str">
            <v>Rh+</v>
          </cell>
        </row>
        <row r="150">
          <cell r="C150" t="str">
            <v>B</v>
          </cell>
          <cell r="D150" t="str">
            <v>Rh+</v>
          </cell>
        </row>
        <row r="151">
          <cell r="C151" t="str">
            <v>AB</v>
          </cell>
          <cell r="D151" t="str">
            <v>Rh+</v>
          </cell>
        </row>
        <row r="152">
          <cell r="C152" t="str">
            <v>B</v>
          </cell>
          <cell r="D152" t="str">
            <v>Rh–</v>
          </cell>
        </row>
        <row r="153">
          <cell r="C153" t="str">
            <v>B</v>
          </cell>
          <cell r="D153" t="str">
            <v>Rh+</v>
          </cell>
        </row>
        <row r="154">
          <cell r="C154" t="str">
            <v>B</v>
          </cell>
          <cell r="D154" t="str">
            <v>Rh+</v>
          </cell>
        </row>
        <row r="155">
          <cell r="C155" t="str">
            <v>B</v>
          </cell>
          <cell r="D155" t="str">
            <v>Rh+</v>
          </cell>
        </row>
        <row r="156">
          <cell r="C156" t="str">
            <v>B</v>
          </cell>
          <cell r="D156" t="str">
            <v>Rh+</v>
          </cell>
        </row>
        <row r="157">
          <cell r="C157" t="str">
            <v>A</v>
          </cell>
          <cell r="D157" t="str">
            <v>Rh+</v>
          </cell>
        </row>
        <row r="158">
          <cell r="C158" t="str">
            <v>B</v>
          </cell>
          <cell r="D158" t="str">
            <v>Rh–</v>
          </cell>
        </row>
        <row r="159">
          <cell r="C159" t="str">
            <v>B</v>
          </cell>
          <cell r="D159" t="str">
            <v>Rh+</v>
          </cell>
        </row>
        <row r="160">
          <cell r="C160" t="str">
            <v>A</v>
          </cell>
          <cell r="D160" t="str">
            <v>Rh–</v>
          </cell>
        </row>
        <row r="161">
          <cell r="C161" t="str">
            <v>B</v>
          </cell>
          <cell r="D161" t="str">
            <v>Rh+</v>
          </cell>
        </row>
        <row r="162">
          <cell r="C162" t="str">
            <v>B</v>
          </cell>
          <cell r="D162" t="str">
            <v>Rh+</v>
          </cell>
        </row>
        <row r="163">
          <cell r="C163" t="str">
            <v>B</v>
          </cell>
          <cell r="D163" t="str">
            <v>Rh+</v>
          </cell>
        </row>
        <row r="164">
          <cell r="C164" t="str">
            <v>AB</v>
          </cell>
          <cell r="D164" t="str">
            <v>Rh+</v>
          </cell>
        </row>
        <row r="165">
          <cell r="C165" t="str">
            <v>B</v>
          </cell>
          <cell r="D165" t="str">
            <v>Rh+</v>
          </cell>
        </row>
        <row r="166">
          <cell r="C166" t="str">
            <v>B</v>
          </cell>
          <cell r="D166" t="str">
            <v>Rh+</v>
          </cell>
        </row>
        <row r="167">
          <cell r="C167" t="str">
            <v>B</v>
          </cell>
          <cell r="D167" t="str">
            <v>Rh+</v>
          </cell>
        </row>
        <row r="168">
          <cell r="C168" t="str">
            <v>B</v>
          </cell>
          <cell r="D168" t="str">
            <v>Rh+</v>
          </cell>
        </row>
        <row r="169">
          <cell r="C169" t="str">
            <v>AB</v>
          </cell>
          <cell r="D169" t="str">
            <v>Rh+</v>
          </cell>
        </row>
        <row r="170">
          <cell r="C170" t="str">
            <v>AB</v>
          </cell>
          <cell r="D170" t="str">
            <v>Rh+</v>
          </cell>
        </row>
        <row r="171">
          <cell r="C171" t="str">
            <v>A</v>
          </cell>
          <cell r="D171" t="str">
            <v>Rh+</v>
          </cell>
        </row>
        <row r="172">
          <cell r="C172" t="str">
            <v>B</v>
          </cell>
          <cell r="D172" t="str">
            <v>Rh+</v>
          </cell>
        </row>
        <row r="173">
          <cell r="C173" t="str">
            <v>A</v>
          </cell>
          <cell r="D173" t="str">
            <v>Rh+</v>
          </cell>
        </row>
        <row r="174">
          <cell r="C174" t="str">
            <v>AB</v>
          </cell>
          <cell r="D174" t="str">
            <v>Rh–</v>
          </cell>
        </row>
        <row r="175">
          <cell r="C175" t="str">
            <v>A</v>
          </cell>
          <cell r="D175" t="str">
            <v>Rh+</v>
          </cell>
        </row>
        <row r="176">
          <cell r="C176" t="str">
            <v>AB</v>
          </cell>
          <cell r="D176" t="str">
            <v>Rh+</v>
          </cell>
        </row>
        <row r="177">
          <cell r="C177" t="str">
            <v>B</v>
          </cell>
          <cell r="D177" t="str">
            <v>Rh+</v>
          </cell>
        </row>
        <row r="178">
          <cell r="C178" t="str">
            <v>B</v>
          </cell>
          <cell r="D178" t="str">
            <v>Rh+</v>
          </cell>
        </row>
        <row r="179">
          <cell r="C179" t="str">
            <v>B</v>
          </cell>
          <cell r="D179" t="str">
            <v>Rh+</v>
          </cell>
        </row>
        <row r="180">
          <cell r="C180" t="str">
            <v>AB</v>
          </cell>
          <cell r="D180" t="str">
            <v>Rh+</v>
          </cell>
        </row>
        <row r="181">
          <cell r="C181" t="str">
            <v>B</v>
          </cell>
          <cell r="D181" t="str">
            <v>Rh+</v>
          </cell>
        </row>
        <row r="182">
          <cell r="C182" t="str">
            <v>B</v>
          </cell>
          <cell r="D182" t="str">
            <v>Rh+</v>
          </cell>
        </row>
        <row r="183">
          <cell r="C183" t="str">
            <v>B</v>
          </cell>
          <cell r="D183" t="str">
            <v>Rh+</v>
          </cell>
        </row>
        <row r="184">
          <cell r="C184" t="str">
            <v>0</v>
          </cell>
          <cell r="D184" t="str">
            <v>Rh+</v>
          </cell>
        </row>
        <row r="185">
          <cell r="C185" t="str">
            <v>AB</v>
          </cell>
          <cell r="D185" t="str">
            <v>Rh+</v>
          </cell>
        </row>
        <row r="186">
          <cell r="C186" t="str">
            <v>B</v>
          </cell>
          <cell r="D186" t="str">
            <v>Rh+</v>
          </cell>
        </row>
        <row r="187">
          <cell r="C187" t="str">
            <v>B</v>
          </cell>
          <cell r="D187" t="str">
            <v>Rh+</v>
          </cell>
        </row>
        <row r="188">
          <cell r="C188" t="str">
            <v>B</v>
          </cell>
          <cell r="D188" t="str">
            <v>Rh+</v>
          </cell>
        </row>
        <row r="189">
          <cell r="C189" t="str">
            <v>AB</v>
          </cell>
          <cell r="D189" t="str">
            <v>Rh+</v>
          </cell>
        </row>
        <row r="190">
          <cell r="C190" t="str">
            <v>AB</v>
          </cell>
          <cell r="D190" t="str">
            <v>Rh+</v>
          </cell>
        </row>
        <row r="191">
          <cell r="C191" t="str">
            <v>B</v>
          </cell>
          <cell r="D191" t="str">
            <v>Rh+</v>
          </cell>
        </row>
        <row r="192">
          <cell r="C192" t="str">
            <v>AB</v>
          </cell>
          <cell r="D192" t="str">
            <v>Rh–</v>
          </cell>
        </row>
        <row r="193">
          <cell r="C193" t="str">
            <v>AB</v>
          </cell>
          <cell r="D193" t="str">
            <v>Rh+</v>
          </cell>
        </row>
        <row r="194">
          <cell r="C194" t="str">
            <v>B</v>
          </cell>
          <cell r="D194" t="str">
            <v>Rh+</v>
          </cell>
        </row>
        <row r="195">
          <cell r="C195" t="str">
            <v>B</v>
          </cell>
          <cell r="D195" t="str">
            <v>Rh+</v>
          </cell>
        </row>
        <row r="196">
          <cell r="C196" t="str">
            <v>B</v>
          </cell>
          <cell r="D196" t="str">
            <v>Rh+</v>
          </cell>
        </row>
        <row r="197">
          <cell r="C197" t="str">
            <v>A</v>
          </cell>
          <cell r="D197" t="str">
            <v>Rh+</v>
          </cell>
        </row>
        <row r="198">
          <cell r="C198" t="str">
            <v>B</v>
          </cell>
          <cell r="D198" t="str">
            <v>Rh+</v>
          </cell>
        </row>
        <row r="199">
          <cell r="C199" t="str">
            <v>B</v>
          </cell>
          <cell r="D199" t="str">
            <v>Rh–</v>
          </cell>
        </row>
        <row r="200">
          <cell r="C200" t="str">
            <v>AB</v>
          </cell>
          <cell r="D200" t="str">
            <v>Rh+</v>
          </cell>
        </row>
        <row r="201">
          <cell r="C201" t="str">
            <v>B</v>
          </cell>
          <cell r="D201" t="str">
            <v>Rh+</v>
          </cell>
        </row>
        <row r="202">
          <cell r="C202" t="str">
            <v>A</v>
          </cell>
          <cell r="D202" t="str">
            <v>Rh–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szorzótábla.f"/>
      <sheetName val="szorzótábla.m"/>
      <sheetName val="lin.f"/>
      <sheetName val="lin.m"/>
      <sheetName val="exp.f"/>
      <sheetName val="exp.m"/>
      <sheetName val="hatv.f"/>
      <sheetName val="hatv.m"/>
      <sheetName val="mikroszkóp.f"/>
      <sheetName val="mikroszkóp.m"/>
      <sheetName val="exam like.f"/>
      <sheetName val="exam like.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10</v>
          </cell>
        </row>
        <row r="3">
          <cell r="A3">
            <v>9</v>
          </cell>
        </row>
        <row r="4">
          <cell r="A4">
            <v>9</v>
          </cell>
        </row>
        <row r="5">
          <cell r="A5">
            <v>8</v>
          </cell>
        </row>
        <row r="6">
          <cell r="A6">
            <v>10</v>
          </cell>
        </row>
        <row r="7">
          <cell r="A7">
            <v>9</v>
          </cell>
        </row>
        <row r="8">
          <cell r="A8">
            <v>9</v>
          </cell>
        </row>
        <row r="9">
          <cell r="A9">
            <v>10</v>
          </cell>
        </row>
        <row r="10">
          <cell r="A10">
            <v>10</v>
          </cell>
        </row>
        <row r="11">
          <cell r="A11">
            <v>7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6</v>
          </cell>
        </row>
        <row r="18">
          <cell r="A18">
            <v>10</v>
          </cell>
        </row>
        <row r="19">
          <cell r="A19">
            <v>9</v>
          </cell>
        </row>
        <row r="20">
          <cell r="A20">
            <v>9</v>
          </cell>
        </row>
        <row r="21">
          <cell r="A21">
            <v>8</v>
          </cell>
        </row>
        <row r="22">
          <cell r="A22">
            <v>8</v>
          </cell>
        </row>
        <row r="23">
          <cell r="A23">
            <v>11</v>
          </cell>
        </row>
        <row r="24">
          <cell r="A24">
            <v>9</v>
          </cell>
        </row>
        <row r="25">
          <cell r="A25">
            <v>11</v>
          </cell>
        </row>
        <row r="26">
          <cell r="A26">
            <v>8</v>
          </cell>
        </row>
        <row r="27">
          <cell r="A27">
            <v>10</v>
          </cell>
        </row>
        <row r="28">
          <cell r="A28">
            <v>9</v>
          </cell>
        </row>
        <row r="29">
          <cell r="A29">
            <v>9</v>
          </cell>
        </row>
        <row r="30">
          <cell r="A30">
            <v>10</v>
          </cell>
        </row>
        <row r="31">
          <cell r="A31">
            <v>10</v>
          </cell>
        </row>
        <row r="32">
          <cell r="A32">
            <v>7</v>
          </cell>
        </row>
        <row r="33">
          <cell r="A33">
            <v>11</v>
          </cell>
        </row>
        <row r="34">
          <cell r="A34">
            <v>12</v>
          </cell>
        </row>
        <row r="35">
          <cell r="A35">
            <v>11</v>
          </cell>
        </row>
        <row r="36">
          <cell r="A36">
            <v>12</v>
          </cell>
        </row>
        <row r="37">
          <cell r="A37">
            <v>13</v>
          </cell>
        </row>
        <row r="38">
          <cell r="A38">
            <v>6</v>
          </cell>
        </row>
        <row r="39">
          <cell r="A39">
            <v>10</v>
          </cell>
        </row>
        <row r="40">
          <cell r="A40">
            <v>9</v>
          </cell>
        </row>
        <row r="41">
          <cell r="A41">
            <v>9</v>
          </cell>
        </row>
        <row r="42">
          <cell r="A42">
            <v>11</v>
          </cell>
        </row>
        <row r="43">
          <cell r="A43">
            <v>8</v>
          </cell>
        </row>
        <row r="44">
          <cell r="A44">
            <v>8</v>
          </cell>
        </row>
        <row r="45">
          <cell r="A45">
            <v>7</v>
          </cell>
        </row>
        <row r="46">
          <cell r="A46">
            <v>7</v>
          </cell>
        </row>
        <row r="47">
          <cell r="A47">
            <v>8</v>
          </cell>
        </row>
        <row r="48">
          <cell r="A48">
            <v>14</v>
          </cell>
        </row>
        <row r="49">
          <cell r="A49">
            <v>8</v>
          </cell>
        </row>
        <row r="50">
          <cell r="A50">
            <v>9</v>
          </cell>
        </row>
        <row r="51">
          <cell r="A51">
            <v>8</v>
          </cell>
        </row>
      </sheetData>
      <sheetData sheetId="11"/>
      <sheetData sheetId="12">
        <row r="4">
          <cell r="E4">
            <v>4.1100000000000003</v>
          </cell>
        </row>
        <row r="5">
          <cell r="E5">
            <v>4.05</v>
          </cell>
        </row>
        <row r="6">
          <cell r="E6">
            <v>3.88</v>
          </cell>
        </row>
        <row r="7">
          <cell r="E7">
            <v>3.03</v>
          </cell>
        </row>
        <row r="8">
          <cell r="E8">
            <v>3.41</v>
          </cell>
        </row>
        <row r="9">
          <cell r="E9">
            <v>3.96</v>
          </cell>
        </row>
        <row r="10">
          <cell r="E10">
            <v>5.18</v>
          </cell>
        </row>
        <row r="11">
          <cell r="E11">
            <v>5.2</v>
          </cell>
        </row>
        <row r="12">
          <cell r="E12">
            <v>3.15</v>
          </cell>
        </row>
        <row r="13">
          <cell r="E13">
            <v>3.22</v>
          </cell>
        </row>
        <row r="14">
          <cell r="E14">
            <v>5.58</v>
          </cell>
        </row>
        <row r="15">
          <cell r="E15">
            <v>4.53</v>
          </cell>
        </row>
        <row r="16">
          <cell r="E16">
            <v>4.62</v>
          </cell>
        </row>
        <row r="17">
          <cell r="E17">
            <v>5.36</v>
          </cell>
        </row>
        <row r="18">
          <cell r="E18">
            <v>4.0599999999999996</v>
          </cell>
        </row>
        <row r="19">
          <cell r="E19">
            <v>4.04</v>
          </cell>
        </row>
        <row r="20">
          <cell r="E20">
            <v>5.1100000000000003</v>
          </cell>
        </row>
        <row r="21">
          <cell r="E21">
            <v>3.28</v>
          </cell>
        </row>
        <row r="22">
          <cell r="E22">
            <v>4.18</v>
          </cell>
        </row>
        <row r="23">
          <cell r="E23">
            <v>4.3</v>
          </cell>
        </row>
        <row r="24">
          <cell r="E24">
            <v>3.14</v>
          </cell>
        </row>
        <row r="25">
          <cell r="E25">
            <v>4.6100000000000003</v>
          </cell>
        </row>
        <row r="26">
          <cell r="E26">
            <v>4.66</v>
          </cell>
        </row>
        <row r="27">
          <cell r="E27">
            <v>5.62</v>
          </cell>
        </row>
        <row r="28">
          <cell r="E28">
            <v>5.38</v>
          </cell>
        </row>
        <row r="29">
          <cell r="E29">
            <v>5.52</v>
          </cell>
        </row>
        <row r="30">
          <cell r="E30">
            <v>3.98</v>
          </cell>
        </row>
        <row r="31">
          <cell r="E31">
            <v>5.2</v>
          </cell>
        </row>
        <row r="32">
          <cell r="E32">
            <v>3.95</v>
          </cell>
        </row>
        <row r="33">
          <cell r="E33">
            <v>4.3899999999999997</v>
          </cell>
        </row>
        <row r="34">
          <cell r="E34">
            <v>4.6500000000000004</v>
          </cell>
        </row>
        <row r="35">
          <cell r="E35">
            <v>3.72</v>
          </cell>
        </row>
        <row r="36">
          <cell r="E36">
            <v>4.3499999999999996</v>
          </cell>
        </row>
        <row r="37">
          <cell r="E37">
            <v>2.4700000000000002</v>
          </cell>
        </row>
        <row r="38">
          <cell r="E38">
            <v>5.97</v>
          </cell>
        </row>
        <row r="39">
          <cell r="E39">
            <v>4.24</v>
          </cell>
        </row>
        <row r="40">
          <cell r="E40">
            <v>3.94</v>
          </cell>
        </row>
        <row r="41">
          <cell r="E41">
            <v>2.87</v>
          </cell>
        </row>
        <row r="42">
          <cell r="E42">
            <v>5.33</v>
          </cell>
        </row>
        <row r="43">
          <cell r="E43">
            <v>4.29</v>
          </cell>
        </row>
        <row r="44">
          <cell r="E44">
            <v>4.99</v>
          </cell>
        </row>
        <row r="45">
          <cell r="E45">
            <v>5.5</v>
          </cell>
        </row>
        <row r="46">
          <cell r="E46">
            <v>4.78</v>
          </cell>
        </row>
        <row r="47">
          <cell r="E47">
            <v>4.9000000000000004</v>
          </cell>
        </row>
        <row r="48">
          <cell r="E48">
            <v>2.87</v>
          </cell>
        </row>
        <row r="49">
          <cell r="E49">
            <v>5.37</v>
          </cell>
        </row>
        <row r="50">
          <cell r="E50">
            <v>4.38</v>
          </cell>
        </row>
        <row r="51">
          <cell r="E51">
            <v>3.97</v>
          </cell>
        </row>
        <row r="52">
          <cell r="E52">
            <v>3.06</v>
          </cell>
        </row>
        <row r="53">
          <cell r="E53">
            <v>4.6100000000000003</v>
          </cell>
        </row>
        <row r="54">
          <cell r="E54">
            <v>4.01</v>
          </cell>
        </row>
        <row r="55">
          <cell r="E55">
            <v>5.23</v>
          </cell>
        </row>
        <row r="56">
          <cell r="E56">
            <v>4.13</v>
          </cell>
        </row>
        <row r="57">
          <cell r="E57">
            <v>3.51</v>
          </cell>
        </row>
        <row r="58">
          <cell r="E58">
            <v>5.08</v>
          </cell>
        </row>
        <row r="59">
          <cell r="E59">
            <v>4.8899999999999997</v>
          </cell>
        </row>
        <row r="60">
          <cell r="E60">
            <v>4.5599999999999996</v>
          </cell>
        </row>
        <row r="61">
          <cell r="E61">
            <v>4.5</v>
          </cell>
        </row>
        <row r="62">
          <cell r="E62">
            <v>5.44</v>
          </cell>
        </row>
        <row r="63">
          <cell r="E63">
            <v>5.04</v>
          </cell>
        </row>
        <row r="64">
          <cell r="E64">
            <v>4.93</v>
          </cell>
        </row>
        <row r="65">
          <cell r="E65">
            <v>3.49</v>
          </cell>
        </row>
        <row r="66">
          <cell r="E66">
            <v>4.3899999999999997</v>
          </cell>
        </row>
        <row r="67">
          <cell r="E67">
            <v>5.22</v>
          </cell>
        </row>
        <row r="68">
          <cell r="E68">
            <v>4.25</v>
          </cell>
        </row>
        <row r="69">
          <cell r="E69">
            <v>3.08</v>
          </cell>
        </row>
        <row r="70">
          <cell r="E70">
            <v>5.01</v>
          </cell>
        </row>
        <row r="71">
          <cell r="E71">
            <v>5.46</v>
          </cell>
        </row>
        <row r="72">
          <cell r="E72">
            <v>4.43</v>
          </cell>
        </row>
        <row r="73">
          <cell r="E73">
            <v>4.99</v>
          </cell>
        </row>
        <row r="74">
          <cell r="E74">
            <v>4.3099999999999996</v>
          </cell>
        </row>
        <row r="75">
          <cell r="E75">
            <v>4.43</v>
          </cell>
        </row>
        <row r="76">
          <cell r="E76">
            <v>3.69</v>
          </cell>
        </row>
        <row r="77">
          <cell r="E77">
            <v>4.57</v>
          </cell>
        </row>
        <row r="78">
          <cell r="E78">
            <v>5.09</v>
          </cell>
        </row>
        <row r="79">
          <cell r="E79">
            <v>3.99</v>
          </cell>
        </row>
        <row r="80">
          <cell r="E80">
            <v>5.0999999999999996</v>
          </cell>
        </row>
        <row r="81">
          <cell r="E81">
            <v>5.94</v>
          </cell>
        </row>
        <row r="82">
          <cell r="E82">
            <v>4.13</v>
          </cell>
        </row>
        <row r="83">
          <cell r="E83">
            <v>6.54</v>
          </cell>
        </row>
        <row r="84">
          <cell r="E84">
            <v>4.99</v>
          </cell>
        </row>
        <row r="85">
          <cell r="E85">
            <v>5.53</v>
          </cell>
        </row>
        <row r="86">
          <cell r="E86">
            <v>5.52</v>
          </cell>
        </row>
        <row r="87">
          <cell r="E87">
            <v>5.34</v>
          </cell>
        </row>
        <row r="88">
          <cell r="E88">
            <v>3.41</v>
          </cell>
        </row>
        <row r="89">
          <cell r="E89">
            <v>4.53</v>
          </cell>
        </row>
        <row r="90">
          <cell r="E90">
            <v>3.98</v>
          </cell>
        </row>
        <row r="91">
          <cell r="E91">
            <v>4.6399999999999997</v>
          </cell>
        </row>
        <row r="92">
          <cell r="E92">
            <v>3.6</v>
          </cell>
        </row>
        <row r="93">
          <cell r="E93">
            <v>4.7</v>
          </cell>
        </row>
        <row r="94">
          <cell r="E94">
            <v>3.63</v>
          </cell>
        </row>
        <row r="95">
          <cell r="E95">
            <v>3.57</v>
          </cell>
        </row>
        <row r="96">
          <cell r="E96">
            <v>5.48</v>
          </cell>
        </row>
        <row r="97">
          <cell r="E97">
            <v>2.84</v>
          </cell>
        </row>
        <row r="98">
          <cell r="E98">
            <v>3.52</v>
          </cell>
        </row>
        <row r="99">
          <cell r="E99">
            <v>6.37</v>
          </cell>
        </row>
        <row r="100">
          <cell r="E100">
            <v>3.62</v>
          </cell>
        </row>
        <row r="101">
          <cell r="E101">
            <v>4.51</v>
          </cell>
        </row>
        <row r="102">
          <cell r="E102">
            <v>3.26</v>
          </cell>
        </row>
        <row r="103">
          <cell r="E103">
            <v>4.63</v>
          </cell>
        </row>
        <row r="104">
          <cell r="E104">
            <v>5.95</v>
          </cell>
        </row>
        <row r="105">
          <cell r="E105">
            <v>4.78</v>
          </cell>
        </row>
        <row r="106">
          <cell r="E106">
            <v>3.72</v>
          </cell>
        </row>
        <row r="107">
          <cell r="E107">
            <v>3.65</v>
          </cell>
        </row>
        <row r="108">
          <cell r="E108">
            <v>5.29</v>
          </cell>
        </row>
        <row r="109">
          <cell r="E109">
            <v>4.8</v>
          </cell>
        </row>
        <row r="110">
          <cell r="E110">
            <v>4.42</v>
          </cell>
        </row>
        <row r="111">
          <cell r="E111">
            <v>4.7</v>
          </cell>
        </row>
        <row r="112">
          <cell r="E112">
            <v>4.22</v>
          </cell>
        </row>
        <row r="113">
          <cell r="E113">
            <v>4.3099999999999996</v>
          </cell>
        </row>
        <row r="114">
          <cell r="E114">
            <v>5.41</v>
          </cell>
        </row>
        <row r="115">
          <cell r="E115">
            <v>6.29</v>
          </cell>
        </row>
        <row r="116">
          <cell r="E116">
            <v>3.89</v>
          </cell>
        </row>
        <row r="117">
          <cell r="E117">
            <v>2.31</v>
          </cell>
        </row>
        <row r="118">
          <cell r="E118">
            <v>5.74</v>
          </cell>
        </row>
        <row r="119">
          <cell r="E119">
            <v>5.05</v>
          </cell>
        </row>
        <row r="120">
          <cell r="E120">
            <v>5.52</v>
          </cell>
        </row>
        <row r="121">
          <cell r="E121">
            <v>5.18</v>
          </cell>
        </row>
        <row r="122">
          <cell r="E122">
            <v>4.5599999999999996</v>
          </cell>
        </row>
        <row r="123">
          <cell r="E123">
            <v>6.53</v>
          </cell>
        </row>
        <row r="124">
          <cell r="E124">
            <v>4.0199999999999996</v>
          </cell>
        </row>
        <row r="125">
          <cell r="E125">
            <v>3.82</v>
          </cell>
        </row>
        <row r="126">
          <cell r="E126">
            <v>3.83</v>
          </cell>
        </row>
        <row r="127">
          <cell r="E127">
            <v>4.22</v>
          </cell>
        </row>
        <row r="128">
          <cell r="E128">
            <v>4.51</v>
          </cell>
        </row>
        <row r="129">
          <cell r="E129">
            <v>4.25</v>
          </cell>
        </row>
        <row r="130">
          <cell r="E130">
            <v>5.51</v>
          </cell>
        </row>
        <row r="131">
          <cell r="E131">
            <v>2.67</v>
          </cell>
        </row>
        <row r="132">
          <cell r="E132">
            <v>3.75</v>
          </cell>
        </row>
        <row r="133">
          <cell r="E133">
            <v>5.0199999999999996</v>
          </cell>
        </row>
        <row r="134">
          <cell r="E134">
            <v>3.5</v>
          </cell>
        </row>
        <row r="135">
          <cell r="E135">
            <v>4.66</v>
          </cell>
        </row>
        <row r="136">
          <cell r="E136">
            <v>4.9800000000000004</v>
          </cell>
        </row>
        <row r="137">
          <cell r="E137">
            <v>4.29</v>
          </cell>
        </row>
        <row r="138">
          <cell r="E138">
            <v>4.71</v>
          </cell>
        </row>
        <row r="139">
          <cell r="E139">
            <v>6.6</v>
          </cell>
        </row>
        <row r="140">
          <cell r="E140">
            <v>4.37</v>
          </cell>
        </row>
        <row r="141">
          <cell r="E141">
            <v>5.62</v>
          </cell>
        </row>
        <row r="142">
          <cell r="E142">
            <v>3.35</v>
          </cell>
        </row>
        <row r="143">
          <cell r="E143">
            <v>4.4000000000000004</v>
          </cell>
        </row>
        <row r="144">
          <cell r="E144">
            <v>3.42</v>
          </cell>
        </row>
        <row r="145">
          <cell r="E145">
            <v>4.55</v>
          </cell>
        </row>
        <row r="146">
          <cell r="E146">
            <v>3.35</v>
          </cell>
        </row>
        <row r="147">
          <cell r="E147">
            <v>4.8899999999999997</v>
          </cell>
        </row>
        <row r="148">
          <cell r="E148">
            <v>4.2699999999999996</v>
          </cell>
        </row>
        <row r="149">
          <cell r="E149">
            <v>5.24</v>
          </cell>
        </row>
        <row r="150">
          <cell r="E150">
            <v>2.75</v>
          </cell>
        </row>
        <row r="151">
          <cell r="E151">
            <v>4.0199999999999996</v>
          </cell>
        </row>
        <row r="152">
          <cell r="E152">
            <v>4.0599999999999996</v>
          </cell>
        </row>
        <row r="153">
          <cell r="E153">
            <v>6.87</v>
          </cell>
        </row>
        <row r="154">
          <cell r="E154">
            <v>4.01</v>
          </cell>
        </row>
        <row r="155">
          <cell r="E155">
            <v>3.91</v>
          </cell>
        </row>
        <row r="156">
          <cell r="E156">
            <v>2.4500000000000002</v>
          </cell>
        </row>
        <row r="157">
          <cell r="E157">
            <v>3.73</v>
          </cell>
        </row>
        <row r="158">
          <cell r="E158">
            <v>3.83</v>
          </cell>
        </row>
        <row r="159">
          <cell r="E159">
            <v>3.52</v>
          </cell>
        </row>
        <row r="160">
          <cell r="E160">
            <v>3.14</v>
          </cell>
        </row>
        <row r="161">
          <cell r="E161">
            <v>5.46</v>
          </cell>
        </row>
        <row r="162">
          <cell r="E162">
            <v>5.32</v>
          </cell>
        </row>
        <row r="163">
          <cell r="E163">
            <v>5.22</v>
          </cell>
        </row>
        <row r="164">
          <cell r="E164">
            <v>4.53</v>
          </cell>
        </row>
        <row r="165">
          <cell r="E165">
            <v>5.01</v>
          </cell>
        </row>
        <row r="166">
          <cell r="E166">
            <v>3.26</v>
          </cell>
        </row>
        <row r="167">
          <cell r="E167">
            <v>3.58</v>
          </cell>
        </row>
        <row r="168">
          <cell r="E168">
            <v>3.76</v>
          </cell>
        </row>
        <row r="169">
          <cell r="E169">
            <v>4.08</v>
          </cell>
        </row>
        <row r="170">
          <cell r="E170">
            <v>4.63</v>
          </cell>
        </row>
        <row r="171">
          <cell r="E171">
            <v>4.9800000000000004</v>
          </cell>
        </row>
        <row r="172">
          <cell r="E172">
            <v>3.77</v>
          </cell>
        </row>
        <row r="173">
          <cell r="E173">
            <v>4.45</v>
          </cell>
        </row>
        <row r="174">
          <cell r="E174">
            <v>5.65</v>
          </cell>
        </row>
        <row r="175">
          <cell r="E175">
            <v>3.46</v>
          </cell>
        </row>
        <row r="176">
          <cell r="E176">
            <v>2.83</v>
          </cell>
        </row>
        <row r="177">
          <cell r="E177">
            <v>5.17</v>
          </cell>
        </row>
        <row r="178">
          <cell r="E178">
            <v>5.86</v>
          </cell>
        </row>
        <row r="179">
          <cell r="E179">
            <v>4.4400000000000004</v>
          </cell>
        </row>
        <row r="180">
          <cell r="E180">
            <v>3.07</v>
          </cell>
        </row>
        <row r="181">
          <cell r="E181">
            <v>4.9800000000000004</v>
          </cell>
        </row>
        <row r="182">
          <cell r="E182">
            <v>4.2300000000000004</v>
          </cell>
        </row>
        <row r="183">
          <cell r="E183">
            <v>4.13</v>
          </cell>
        </row>
        <row r="184">
          <cell r="E184">
            <v>4.53</v>
          </cell>
        </row>
        <row r="185">
          <cell r="E185">
            <v>5.73</v>
          </cell>
        </row>
        <row r="186">
          <cell r="E186">
            <v>4.49</v>
          </cell>
        </row>
        <row r="187">
          <cell r="E187">
            <v>5.0599999999999996</v>
          </cell>
        </row>
        <row r="188">
          <cell r="E188">
            <v>5.46</v>
          </cell>
        </row>
        <row r="189">
          <cell r="E189">
            <v>3.5</v>
          </cell>
        </row>
        <row r="190">
          <cell r="E190">
            <v>3.43</v>
          </cell>
        </row>
        <row r="191">
          <cell r="E191">
            <v>3.53</v>
          </cell>
        </row>
        <row r="192">
          <cell r="E192">
            <v>5.23</v>
          </cell>
        </row>
        <row r="193">
          <cell r="E193">
            <v>3.82</v>
          </cell>
        </row>
        <row r="194">
          <cell r="E194">
            <v>3.26</v>
          </cell>
        </row>
        <row r="195">
          <cell r="E195">
            <v>4.76</v>
          </cell>
        </row>
        <row r="196">
          <cell r="E196">
            <v>3.82</v>
          </cell>
        </row>
        <row r="197">
          <cell r="E197">
            <v>4.1399999999999997</v>
          </cell>
        </row>
        <row r="198">
          <cell r="E198">
            <v>3.94</v>
          </cell>
        </row>
        <row r="199">
          <cell r="E199">
            <v>5.79</v>
          </cell>
        </row>
        <row r="200">
          <cell r="E200">
            <v>4.3600000000000003</v>
          </cell>
        </row>
        <row r="201">
          <cell r="E201">
            <v>4.2699999999999996</v>
          </cell>
        </row>
        <row r="202">
          <cell r="E202">
            <v>4.2300000000000004</v>
          </cell>
        </row>
        <row r="203">
          <cell r="E203">
            <v>4.49</v>
          </cell>
        </row>
        <row r="204">
          <cell r="E204">
            <v>4.79</v>
          </cell>
        </row>
        <row r="205">
          <cell r="E205">
            <v>5.85</v>
          </cell>
        </row>
        <row r="206">
          <cell r="E206">
            <v>5.1100000000000003</v>
          </cell>
        </row>
        <row r="207">
          <cell r="E207">
            <v>3.32</v>
          </cell>
        </row>
        <row r="208">
          <cell r="E208">
            <v>3.47</v>
          </cell>
        </row>
        <row r="209">
          <cell r="E209">
            <v>5.26</v>
          </cell>
        </row>
        <row r="210">
          <cell r="E210">
            <v>4.55</v>
          </cell>
        </row>
        <row r="211">
          <cell r="E211">
            <v>4.8</v>
          </cell>
        </row>
        <row r="212">
          <cell r="E212">
            <v>3.9</v>
          </cell>
        </row>
        <row r="213">
          <cell r="E213">
            <v>2.96</v>
          </cell>
        </row>
        <row r="214">
          <cell r="E214">
            <v>5.4</v>
          </cell>
        </row>
        <row r="215">
          <cell r="E215">
            <v>2.98</v>
          </cell>
        </row>
        <row r="216">
          <cell r="E216">
            <v>3.96</v>
          </cell>
        </row>
        <row r="217">
          <cell r="E217">
            <v>5.82</v>
          </cell>
        </row>
        <row r="218">
          <cell r="E218">
            <v>4.62</v>
          </cell>
        </row>
        <row r="219">
          <cell r="E219">
            <v>4.55</v>
          </cell>
        </row>
        <row r="220">
          <cell r="E220">
            <v>5.5</v>
          </cell>
        </row>
        <row r="221">
          <cell r="E221">
            <v>4.3899999999999997</v>
          </cell>
        </row>
        <row r="222">
          <cell r="E222">
            <v>4.54</v>
          </cell>
        </row>
        <row r="223">
          <cell r="E223">
            <v>4.51</v>
          </cell>
        </row>
        <row r="224">
          <cell r="E224">
            <v>4.17</v>
          </cell>
        </row>
        <row r="225">
          <cell r="E225">
            <v>3.56</v>
          </cell>
        </row>
        <row r="226">
          <cell r="E226">
            <v>4.59</v>
          </cell>
        </row>
        <row r="227">
          <cell r="E227">
            <v>4.08</v>
          </cell>
        </row>
        <row r="228">
          <cell r="E228">
            <v>3.88</v>
          </cell>
        </row>
        <row r="229">
          <cell r="E229">
            <v>4.3499999999999996</v>
          </cell>
        </row>
        <row r="230">
          <cell r="E230">
            <v>5.92</v>
          </cell>
        </row>
        <row r="231">
          <cell r="E231">
            <v>5.19</v>
          </cell>
        </row>
        <row r="232">
          <cell r="E232">
            <v>3.88</v>
          </cell>
        </row>
        <row r="233">
          <cell r="E233">
            <v>3.69</v>
          </cell>
        </row>
        <row r="234">
          <cell r="E234">
            <v>3.81</v>
          </cell>
        </row>
        <row r="235">
          <cell r="E235">
            <v>4.2300000000000004</v>
          </cell>
        </row>
        <row r="236">
          <cell r="E236">
            <v>4.6399999999999997</v>
          </cell>
        </row>
        <row r="237">
          <cell r="E237">
            <v>5.12</v>
          </cell>
        </row>
        <row r="238">
          <cell r="E238">
            <v>5.43</v>
          </cell>
        </row>
        <row r="239">
          <cell r="E239">
            <v>3.57</v>
          </cell>
        </row>
        <row r="240">
          <cell r="E240">
            <v>5.52</v>
          </cell>
        </row>
        <row r="241">
          <cell r="E241">
            <v>4.57</v>
          </cell>
        </row>
        <row r="242">
          <cell r="E242">
            <v>4.79</v>
          </cell>
        </row>
        <row r="243">
          <cell r="E243">
            <v>3.6</v>
          </cell>
        </row>
        <row r="244">
          <cell r="E244">
            <v>4.8</v>
          </cell>
        </row>
        <row r="245">
          <cell r="E245">
            <v>5.56</v>
          </cell>
        </row>
        <row r="246">
          <cell r="E246">
            <v>5.58</v>
          </cell>
        </row>
        <row r="247">
          <cell r="E247">
            <v>4.74</v>
          </cell>
        </row>
        <row r="248">
          <cell r="E248">
            <v>5</v>
          </cell>
        </row>
        <row r="249">
          <cell r="E249">
            <v>4.7300000000000004</v>
          </cell>
        </row>
        <row r="250">
          <cell r="E250">
            <v>3.65</v>
          </cell>
        </row>
        <row r="251">
          <cell r="E251">
            <v>4.79</v>
          </cell>
        </row>
        <row r="252">
          <cell r="E252">
            <v>5.64</v>
          </cell>
        </row>
        <row r="253">
          <cell r="E253">
            <v>5.42</v>
          </cell>
        </row>
        <row r="254">
          <cell r="E254">
            <v>4.75</v>
          </cell>
        </row>
        <row r="255">
          <cell r="E255">
            <v>5.17</v>
          </cell>
        </row>
        <row r="256">
          <cell r="E256">
            <v>4.0199999999999996</v>
          </cell>
        </row>
        <row r="257">
          <cell r="E257">
            <v>4.21</v>
          </cell>
        </row>
        <row r="258">
          <cell r="E258">
            <v>4.7300000000000004</v>
          </cell>
        </row>
        <row r="259">
          <cell r="E259">
            <v>5.83</v>
          </cell>
        </row>
        <row r="260">
          <cell r="E260">
            <v>3.79</v>
          </cell>
        </row>
        <row r="261">
          <cell r="E261">
            <v>5.0999999999999996</v>
          </cell>
        </row>
        <row r="262">
          <cell r="E262">
            <v>3.79</v>
          </cell>
        </row>
        <row r="263">
          <cell r="E263">
            <v>3.85</v>
          </cell>
        </row>
        <row r="264">
          <cell r="E264">
            <v>4.18</v>
          </cell>
        </row>
        <row r="265">
          <cell r="E265">
            <v>3.7</v>
          </cell>
        </row>
        <row r="266">
          <cell r="E266">
            <v>3.06</v>
          </cell>
        </row>
        <row r="267">
          <cell r="E267">
            <v>2.81</v>
          </cell>
        </row>
        <row r="268">
          <cell r="E268">
            <v>5.26</v>
          </cell>
        </row>
        <row r="269">
          <cell r="E269">
            <v>5</v>
          </cell>
        </row>
        <row r="270">
          <cell r="E270">
            <v>5.5</v>
          </cell>
        </row>
        <row r="271">
          <cell r="E271">
            <v>3.61</v>
          </cell>
        </row>
        <row r="272">
          <cell r="E272">
            <v>4.58</v>
          </cell>
        </row>
        <row r="273">
          <cell r="E273">
            <v>3.94</v>
          </cell>
        </row>
        <row r="274">
          <cell r="E274">
            <v>5.57</v>
          </cell>
        </row>
        <row r="275">
          <cell r="E275">
            <v>7.49</v>
          </cell>
        </row>
        <row r="276">
          <cell r="E276">
            <v>5.44</v>
          </cell>
        </row>
        <row r="277">
          <cell r="E277">
            <v>4.26</v>
          </cell>
        </row>
        <row r="278">
          <cell r="E278">
            <v>5.33</v>
          </cell>
        </row>
        <row r="279">
          <cell r="E279">
            <v>5.92</v>
          </cell>
        </row>
        <row r="280">
          <cell r="E280">
            <v>4.4800000000000004</v>
          </cell>
        </row>
        <row r="281">
          <cell r="E281">
            <v>4.95</v>
          </cell>
        </row>
        <row r="282">
          <cell r="E282">
            <v>4.82</v>
          </cell>
        </row>
        <row r="283">
          <cell r="E283">
            <v>4.7699999999999996</v>
          </cell>
        </row>
        <row r="284">
          <cell r="E284">
            <v>5.68</v>
          </cell>
        </row>
        <row r="285">
          <cell r="E285">
            <v>2.4700000000000002</v>
          </cell>
        </row>
        <row r="286">
          <cell r="E286">
            <v>3.39</v>
          </cell>
        </row>
        <row r="287">
          <cell r="E287">
            <v>4.41</v>
          </cell>
        </row>
        <row r="288">
          <cell r="E288">
            <v>5.48</v>
          </cell>
        </row>
        <row r="289">
          <cell r="E289">
            <v>4.46</v>
          </cell>
        </row>
        <row r="290">
          <cell r="E290">
            <v>3.56</v>
          </cell>
        </row>
        <row r="291">
          <cell r="E291">
            <v>3.95</v>
          </cell>
        </row>
        <row r="292">
          <cell r="E292">
            <v>4.4400000000000004</v>
          </cell>
        </row>
        <row r="293">
          <cell r="E293">
            <v>4.96</v>
          </cell>
        </row>
        <row r="294">
          <cell r="E294">
            <v>5.23</v>
          </cell>
        </row>
        <row r="295">
          <cell r="E295">
            <v>5.71</v>
          </cell>
        </row>
        <row r="296">
          <cell r="E296">
            <v>3.54</v>
          </cell>
        </row>
        <row r="297">
          <cell r="E297">
            <v>3.87</v>
          </cell>
        </row>
        <row r="298">
          <cell r="E298">
            <v>3.63</v>
          </cell>
        </row>
        <row r="299">
          <cell r="E299">
            <v>5.52</v>
          </cell>
        </row>
        <row r="300">
          <cell r="E300">
            <v>5.0599999999999996</v>
          </cell>
        </row>
        <row r="301">
          <cell r="E301">
            <v>3.99</v>
          </cell>
        </row>
        <row r="302">
          <cell r="E302">
            <v>5.23</v>
          </cell>
        </row>
        <row r="303">
          <cell r="E303">
            <v>5.24</v>
          </cell>
        </row>
        <row r="304">
          <cell r="E304">
            <v>3.21</v>
          </cell>
        </row>
        <row r="305">
          <cell r="E305">
            <v>4.62</v>
          </cell>
        </row>
        <row r="306">
          <cell r="E306">
            <v>3.41</v>
          </cell>
        </row>
        <row r="307">
          <cell r="E307">
            <v>4.67</v>
          </cell>
        </row>
        <row r="308">
          <cell r="E308">
            <v>4.3099999999999996</v>
          </cell>
        </row>
        <row r="309">
          <cell r="E309">
            <v>5.87</v>
          </cell>
        </row>
        <row r="310">
          <cell r="E310">
            <v>3.84</v>
          </cell>
        </row>
        <row r="311">
          <cell r="E311">
            <v>4.54</v>
          </cell>
        </row>
        <row r="312">
          <cell r="E312">
            <v>6.5</v>
          </cell>
        </row>
        <row r="313">
          <cell r="E313">
            <v>5.03</v>
          </cell>
        </row>
        <row r="314">
          <cell r="E314">
            <v>4.24</v>
          </cell>
        </row>
        <row r="315">
          <cell r="E315">
            <v>5.68</v>
          </cell>
        </row>
        <row r="316">
          <cell r="E316">
            <v>4.76</v>
          </cell>
        </row>
        <row r="317">
          <cell r="E317">
            <v>3.22</v>
          </cell>
        </row>
        <row r="318">
          <cell r="E318">
            <v>4.04</v>
          </cell>
        </row>
        <row r="319">
          <cell r="E319">
            <v>4.9000000000000004</v>
          </cell>
        </row>
        <row r="320">
          <cell r="E320">
            <v>3.69</v>
          </cell>
        </row>
        <row r="321">
          <cell r="E321">
            <v>5.54</v>
          </cell>
        </row>
        <row r="322">
          <cell r="E322">
            <v>4.2699999999999996</v>
          </cell>
        </row>
        <row r="323">
          <cell r="E323">
            <v>5.44</v>
          </cell>
        </row>
        <row r="324">
          <cell r="E324">
            <v>5.38</v>
          </cell>
        </row>
        <row r="325">
          <cell r="E325">
            <v>5.55</v>
          </cell>
        </row>
        <row r="326">
          <cell r="E326">
            <v>5.2</v>
          </cell>
        </row>
        <row r="327">
          <cell r="E327">
            <v>4.68</v>
          </cell>
        </row>
        <row r="328">
          <cell r="E328">
            <v>4.18</v>
          </cell>
        </row>
        <row r="329">
          <cell r="E329">
            <v>4.1500000000000004</v>
          </cell>
        </row>
        <row r="330">
          <cell r="E330">
            <v>2.25</v>
          </cell>
        </row>
        <row r="331">
          <cell r="E331">
            <v>5.39</v>
          </cell>
        </row>
        <row r="332">
          <cell r="E332">
            <v>4.04</v>
          </cell>
        </row>
        <row r="333">
          <cell r="E333">
            <v>5.04</v>
          </cell>
        </row>
        <row r="334">
          <cell r="E334">
            <v>4.26</v>
          </cell>
        </row>
        <row r="335">
          <cell r="E335">
            <v>5.4</v>
          </cell>
        </row>
        <row r="336">
          <cell r="E336">
            <v>4.4000000000000004</v>
          </cell>
        </row>
        <row r="337">
          <cell r="E337">
            <v>5.22</v>
          </cell>
        </row>
        <row r="338">
          <cell r="E338">
            <v>3.41</v>
          </cell>
        </row>
        <row r="339">
          <cell r="E339">
            <v>5.29</v>
          </cell>
        </row>
        <row r="340">
          <cell r="E340">
            <v>4.38</v>
          </cell>
        </row>
        <row r="341">
          <cell r="E341">
            <v>5.13</v>
          </cell>
        </row>
        <row r="342">
          <cell r="E342">
            <v>3.33</v>
          </cell>
        </row>
        <row r="343">
          <cell r="E343">
            <v>5.32</v>
          </cell>
        </row>
        <row r="344">
          <cell r="E344">
            <v>6.94</v>
          </cell>
        </row>
        <row r="345">
          <cell r="E345">
            <v>3.96</v>
          </cell>
        </row>
        <row r="346">
          <cell r="E346">
            <v>4.7</v>
          </cell>
        </row>
        <row r="347">
          <cell r="E347">
            <v>4.29</v>
          </cell>
        </row>
        <row r="348">
          <cell r="E348">
            <v>5.34</v>
          </cell>
        </row>
        <row r="349">
          <cell r="E349">
            <v>4.03</v>
          </cell>
        </row>
        <row r="350">
          <cell r="E350">
            <v>4.8499999999999996</v>
          </cell>
        </row>
        <row r="351">
          <cell r="E351">
            <v>4.05</v>
          </cell>
        </row>
        <row r="352">
          <cell r="E352">
            <v>4.4800000000000004</v>
          </cell>
        </row>
        <row r="353">
          <cell r="E353">
            <v>3.41</v>
          </cell>
        </row>
        <row r="354">
          <cell r="E354">
            <v>5.09</v>
          </cell>
        </row>
        <row r="355">
          <cell r="E355">
            <v>4.0199999999999996</v>
          </cell>
        </row>
        <row r="356">
          <cell r="E356">
            <v>4.21</v>
          </cell>
        </row>
        <row r="357">
          <cell r="E357">
            <v>3.29</v>
          </cell>
        </row>
        <row r="358">
          <cell r="E358">
            <v>1.98</v>
          </cell>
        </row>
        <row r="359">
          <cell r="E359">
            <v>4.71</v>
          </cell>
        </row>
        <row r="360">
          <cell r="E360">
            <v>3.56</v>
          </cell>
        </row>
        <row r="361">
          <cell r="E361">
            <v>3.04</v>
          </cell>
        </row>
        <row r="362">
          <cell r="E362">
            <v>4.3600000000000003</v>
          </cell>
        </row>
        <row r="363">
          <cell r="E363">
            <v>4.21</v>
          </cell>
        </row>
        <row r="364">
          <cell r="E364">
            <v>4.58</v>
          </cell>
        </row>
        <row r="365">
          <cell r="E365">
            <v>4.9400000000000004</v>
          </cell>
        </row>
        <row r="366">
          <cell r="E366">
            <v>4.5599999999999996</v>
          </cell>
        </row>
        <row r="367">
          <cell r="E367">
            <v>4.1900000000000004</v>
          </cell>
        </row>
        <row r="368">
          <cell r="E368">
            <v>4.54</v>
          </cell>
        </row>
        <row r="369">
          <cell r="E369">
            <v>4.5999999999999996</v>
          </cell>
        </row>
        <row r="370">
          <cell r="E370">
            <v>4.7699999999999996</v>
          </cell>
        </row>
        <row r="371">
          <cell r="E371">
            <v>5.44</v>
          </cell>
        </row>
        <row r="372">
          <cell r="E372">
            <v>4.4000000000000004</v>
          </cell>
        </row>
        <row r="373">
          <cell r="E373">
            <v>3.48</v>
          </cell>
        </row>
        <row r="374">
          <cell r="E374">
            <v>5.52</v>
          </cell>
        </row>
        <row r="375">
          <cell r="E375">
            <v>2.73</v>
          </cell>
        </row>
        <row r="376">
          <cell r="E376">
            <v>6.59</v>
          </cell>
        </row>
        <row r="377">
          <cell r="E377">
            <v>4.3099999999999996</v>
          </cell>
        </row>
        <row r="378">
          <cell r="E378">
            <v>4.42</v>
          </cell>
        </row>
        <row r="379">
          <cell r="E379">
            <v>4.16</v>
          </cell>
        </row>
        <row r="380">
          <cell r="E380">
            <v>3.92</v>
          </cell>
        </row>
        <row r="381">
          <cell r="E381">
            <v>5.0999999999999996</v>
          </cell>
        </row>
        <row r="382">
          <cell r="E382">
            <v>5.45</v>
          </cell>
        </row>
        <row r="383">
          <cell r="E383">
            <v>4.18</v>
          </cell>
        </row>
        <row r="384">
          <cell r="E384">
            <v>2.5499999999999998</v>
          </cell>
        </row>
        <row r="385">
          <cell r="E385">
            <v>4.96</v>
          </cell>
        </row>
        <row r="386">
          <cell r="E386">
            <v>6.4</v>
          </cell>
        </row>
        <row r="387">
          <cell r="E387">
            <v>4.67</v>
          </cell>
        </row>
        <row r="388">
          <cell r="E388">
            <v>3.36</v>
          </cell>
        </row>
        <row r="389">
          <cell r="E389">
            <v>4.9800000000000004</v>
          </cell>
        </row>
        <row r="390">
          <cell r="E390">
            <v>5.22</v>
          </cell>
        </row>
        <row r="391">
          <cell r="E391">
            <v>5.22</v>
          </cell>
        </row>
        <row r="392">
          <cell r="E392">
            <v>4.38</v>
          </cell>
        </row>
        <row r="393">
          <cell r="E393">
            <v>3.6</v>
          </cell>
        </row>
        <row r="394">
          <cell r="E394">
            <v>3.93</v>
          </cell>
        </row>
        <row r="395">
          <cell r="E395">
            <v>4.87</v>
          </cell>
        </row>
        <row r="396">
          <cell r="E396">
            <v>4.54</v>
          </cell>
        </row>
        <row r="397">
          <cell r="E397">
            <v>5.21</v>
          </cell>
        </row>
        <row r="398">
          <cell r="E398">
            <v>5.25</v>
          </cell>
        </row>
        <row r="399">
          <cell r="E399">
            <v>5.6</v>
          </cell>
        </row>
        <row r="400">
          <cell r="E400">
            <v>5.32</v>
          </cell>
        </row>
        <row r="401">
          <cell r="E401">
            <v>4.12</v>
          </cell>
        </row>
        <row r="402">
          <cell r="E402">
            <v>3.79</v>
          </cell>
        </row>
        <row r="403">
          <cell r="E403">
            <v>3.29</v>
          </cell>
        </row>
        <row r="404">
          <cell r="E404">
            <v>5.14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O101"/>
  <sheetViews>
    <sheetView tabSelected="1" workbookViewId="0">
      <selection activeCell="D2" sqref="D2"/>
    </sheetView>
  </sheetViews>
  <sheetFormatPr baseColWidth="10" defaultColWidth="0" defaultRowHeight="14" customHeight="1" zeroHeight="1" x14ac:dyDescent="0"/>
  <cols>
    <col min="1" max="1" width="8.6640625" style="15" customWidth="1"/>
    <col min="2" max="2" width="3.1640625" style="15" bestFit="1" customWidth="1"/>
    <col min="3" max="3" width="36.83203125" style="12" customWidth="1"/>
    <col min="4" max="4" width="8.83203125" style="15" customWidth="1"/>
    <col min="5" max="12" width="8.6640625" style="15" customWidth="1"/>
    <col min="13" max="13" width="41.6640625" style="12" hidden="1" customWidth="1"/>
    <col min="14" max="14" width="44.6640625" style="13" hidden="1" customWidth="1"/>
    <col min="15" max="15" width="43.1640625" style="14" hidden="1" customWidth="1"/>
    <col min="16" max="16384" width="10.83203125" style="15" hidden="1"/>
  </cols>
  <sheetData>
    <row r="1" spans="1:15">
      <c r="A1" s="10"/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</row>
    <row r="2" spans="1:15" ht="44" customHeight="1">
      <c r="A2" s="10"/>
      <c r="B2" s="30" t="s">
        <v>331</v>
      </c>
      <c r="C2" s="31"/>
      <c r="D2" s="16" t="s">
        <v>332</v>
      </c>
      <c r="E2" s="10"/>
      <c r="F2" s="10"/>
      <c r="G2" s="10"/>
      <c r="H2" s="10"/>
      <c r="I2" s="10"/>
      <c r="J2" s="10"/>
      <c r="K2" s="10"/>
      <c r="L2" s="10"/>
      <c r="M2" s="12" t="s">
        <v>333</v>
      </c>
      <c r="N2" s="13" t="s">
        <v>334</v>
      </c>
      <c r="O2" s="14" t="s">
        <v>332</v>
      </c>
    </row>
    <row r="3" spans="1:15" ht="42">
      <c r="A3" s="10"/>
      <c r="B3" s="10"/>
      <c r="C3" s="11" t="str">
        <f>IF($D$2=$M$2,M3,IF($D$2=$N$2,N3,O3))</f>
        <v>Created by: Gergely AGÓCS PhD (Please send comments and reflections (e.g. on possible errors) to: gergelyagocs at gmail com)</v>
      </c>
      <c r="D3" s="10"/>
      <c r="E3" s="10"/>
      <c r="F3" s="10"/>
      <c r="G3" s="10"/>
      <c r="H3" s="10"/>
      <c r="I3" s="10"/>
      <c r="J3" s="10"/>
      <c r="K3" s="10"/>
      <c r="L3" s="10"/>
      <c r="M3" s="12" t="s">
        <v>335</v>
      </c>
      <c r="N3" s="13" t="s">
        <v>336</v>
      </c>
      <c r="O3" s="14" t="s">
        <v>337</v>
      </c>
    </row>
    <row r="4" spans="1:15">
      <c r="A4" s="17"/>
      <c r="B4" s="17"/>
      <c r="C4" s="29"/>
      <c r="D4" s="32"/>
      <c r="E4" s="17"/>
      <c r="F4" s="10"/>
      <c r="G4" s="10"/>
      <c r="H4" s="10"/>
      <c r="I4" s="10"/>
      <c r="J4" s="10"/>
      <c r="K4" s="10"/>
      <c r="L4" s="10"/>
      <c r="M4" s="12" t="s">
        <v>338</v>
      </c>
      <c r="N4" s="13" t="s">
        <v>339</v>
      </c>
      <c r="O4" s="14" t="s">
        <v>340</v>
      </c>
    </row>
    <row r="5" spans="1:15">
      <c r="A5" s="17"/>
      <c r="B5" s="18"/>
      <c r="C5" s="29"/>
      <c r="D5" s="29"/>
      <c r="E5" s="17"/>
      <c r="F5" s="10"/>
      <c r="G5" s="10"/>
      <c r="H5" s="10"/>
      <c r="I5" s="10"/>
      <c r="J5" s="10"/>
      <c r="K5" s="10"/>
      <c r="L5" s="10"/>
      <c r="M5" s="12" t="s">
        <v>341</v>
      </c>
      <c r="N5" s="13" t="s">
        <v>342</v>
      </c>
      <c r="O5" s="14" t="s">
        <v>343</v>
      </c>
    </row>
    <row r="6" spans="1:15" ht="28">
      <c r="A6" s="17"/>
      <c r="B6" s="18"/>
      <c r="C6" s="29"/>
      <c r="D6" s="29"/>
      <c r="E6" s="17"/>
      <c r="F6" s="10"/>
      <c r="G6" s="10"/>
      <c r="H6" s="10"/>
      <c r="I6" s="10"/>
      <c r="J6" s="10"/>
      <c r="K6" s="10"/>
      <c r="L6" s="10"/>
      <c r="M6" s="12" t="s">
        <v>344</v>
      </c>
      <c r="N6" s="13" t="s">
        <v>345</v>
      </c>
      <c r="O6" s="14" t="s">
        <v>346</v>
      </c>
    </row>
    <row r="7" spans="1:15">
      <c r="A7" s="17"/>
      <c r="B7" s="18"/>
      <c r="C7" s="29"/>
      <c r="D7" s="29"/>
      <c r="E7" s="17"/>
      <c r="F7" s="10"/>
      <c r="G7" s="10"/>
      <c r="H7" s="10"/>
      <c r="I7" s="10"/>
      <c r="J7" s="10"/>
      <c r="K7" s="10"/>
      <c r="L7" s="10"/>
      <c r="M7" s="12" t="s">
        <v>347</v>
      </c>
      <c r="N7" s="13" t="s">
        <v>348</v>
      </c>
      <c r="O7" s="14" t="s">
        <v>349</v>
      </c>
    </row>
    <row r="8" spans="1:15" ht="28">
      <c r="A8" s="17"/>
      <c r="B8" s="18"/>
      <c r="C8" s="29"/>
      <c r="D8" s="29"/>
      <c r="E8" s="17"/>
      <c r="F8" s="10"/>
      <c r="G8" s="10"/>
      <c r="H8" s="10"/>
      <c r="I8" s="10"/>
      <c r="J8" s="10"/>
      <c r="K8" s="10"/>
      <c r="L8" s="10"/>
      <c r="M8" s="12" t="s">
        <v>350</v>
      </c>
      <c r="N8" s="13" t="s">
        <v>351</v>
      </c>
      <c r="O8" s="14" t="s">
        <v>352</v>
      </c>
    </row>
    <row r="9" spans="1:15" ht="28">
      <c r="A9" s="17"/>
      <c r="B9" s="18"/>
      <c r="C9" s="29"/>
      <c r="D9" s="29"/>
      <c r="E9" s="17"/>
      <c r="F9" s="10"/>
      <c r="G9" s="10"/>
      <c r="H9" s="10"/>
      <c r="I9" s="10"/>
      <c r="J9" s="10"/>
      <c r="K9" s="10"/>
      <c r="L9" s="10"/>
      <c r="M9" s="12" t="s">
        <v>353</v>
      </c>
      <c r="N9" s="13" t="s">
        <v>354</v>
      </c>
      <c r="O9" s="14" t="s">
        <v>355</v>
      </c>
    </row>
    <row r="10" spans="1:15" ht="28">
      <c r="A10" s="17"/>
      <c r="B10" s="18"/>
      <c r="C10" s="29"/>
      <c r="D10" s="29"/>
      <c r="E10" s="17"/>
      <c r="F10" s="10"/>
      <c r="G10" s="10"/>
      <c r="H10" s="10"/>
      <c r="I10" s="10"/>
      <c r="J10" s="10"/>
      <c r="K10" s="10"/>
      <c r="L10" s="10"/>
      <c r="M10" s="12" t="s">
        <v>356</v>
      </c>
      <c r="N10" s="13" t="s">
        <v>357</v>
      </c>
      <c r="O10" s="14" t="s">
        <v>358</v>
      </c>
    </row>
    <row r="11" spans="1:15" ht="28">
      <c r="A11" s="17"/>
      <c r="B11" s="18"/>
      <c r="C11" s="29"/>
      <c r="D11" s="29"/>
      <c r="E11" s="17"/>
      <c r="F11" s="10"/>
      <c r="G11" s="10"/>
      <c r="H11" s="10"/>
      <c r="I11" s="10"/>
      <c r="J11" s="10"/>
      <c r="K11" s="10"/>
      <c r="L11" s="10"/>
      <c r="M11" s="12" t="s">
        <v>359</v>
      </c>
      <c r="N11" s="13" t="s">
        <v>360</v>
      </c>
      <c r="O11" s="14" t="s">
        <v>361</v>
      </c>
    </row>
    <row r="12" spans="1:15" ht="42">
      <c r="A12" s="17"/>
      <c r="B12" s="18"/>
      <c r="C12" s="29"/>
      <c r="D12" s="29"/>
      <c r="E12" s="17"/>
      <c r="F12" s="10"/>
      <c r="G12" s="10"/>
      <c r="H12" s="10"/>
      <c r="I12" s="10"/>
      <c r="J12" s="10"/>
      <c r="K12" s="10"/>
      <c r="L12" s="10"/>
      <c r="M12" s="12" t="s">
        <v>362</v>
      </c>
      <c r="N12" s="13" t="s">
        <v>363</v>
      </c>
      <c r="O12" s="14" t="s">
        <v>364</v>
      </c>
    </row>
    <row r="13" spans="1:15" ht="28">
      <c r="A13" s="17"/>
      <c r="B13" s="18"/>
      <c r="C13" s="29"/>
      <c r="D13" s="29"/>
      <c r="E13" s="17"/>
      <c r="F13" s="10"/>
      <c r="G13" s="10"/>
      <c r="H13" s="10"/>
      <c r="I13" s="10"/>
      <c r="J13" s="10"/>
      <c r="K13" s="10"/>
      <c r="L13" s="10"/>
      <c r="M13" s="12" t="s">
        <v>365</v>
      </c>
      <c r="N13" s="13" t="s">
        <v>366</v>
      </c>
      <c r="O13" s="14" t="s">
        <v>367</v>
      </c>
    </row>
    <row r="14" spans="1:15">
      <c r="A14" s="17"/>
      <c r="B14" s="18"/>
      <c r="C14" s="29"/>
      <c r="D14" s="29"/>
      <c r="E14" s="17"/>
      <c r="F14" s="10"/>
      <c r="G14" s="10"/>
      <c r="H14" s="10"/>
      <c r="I14" s="10"/>
      <c r="J14" s="10"/>
      <c r="K14" s="10"/>
      <c r="L14" s="10"/>
      <c r="M14" s="12" t="s">
        <v>368</v>
      </c>
      <c r="N14" s="13" t="s">
        <v>369</v>
      </c>
      <c r="O14" s="14" t="s">
        <v>370</v>
      </c>
    </row>
    <row r="15" spans="1:15">
      <c r="A15" s="17"/>
      <c r="B15" s="18"/>
      <c r="C15" s="29"/>
      <c r="D15" s="29"/>
      <c r="E15" s="17"/>
      <c r="F15" s="10"/>
      <c r="G15" s="10"/>
      <c r="H15" s="10"/>
      <c r="I15" s="10"/>
      <c r="J15" s="10"/>
      <c r="K15" s="10"/>
      <c r="L15" s="10"/>
      <c r="M15" s="12" t="s">
        <v>371</v>
      </c>
      <c r="N15" s="13" t="s">
        <v>372</v>
      </c>
      <c r="O15" s="14" t="s">
        <v>373</v>
      </c>
    </row>
    <row r="16" spans="1:15" ht="28">
      <c r="A16" s="17"/>
      <c r="B16" s="18"/>
      <c r="C16" s="29"/>
      <c r="D16" s="29"/>
      <c r="E16" s="17"/>
      <c r="F16" s="10"/>
      <c r="G16" s="10"/>
      <c r="H16" s="10"/>
      <c r="I16" s="10"/>
      <c r="J16" s="10"/>
      <c r="K16" s="10"/>
      <c r="L16" s="10"/>
      <c r="M16" s="12" t="s">
        <v>374</v>
      </c>
      <c r="N16" s="13" t="s">
        <v>375</v>
      </c>
      <c r="O16" s="14" t="s">
        <v>376</v>
      </c>
    </row>
    <row r="17" spans="1:15" ht="28">
      <c r="A17" s="17"/>
      <c r="B17" s="18"/>
      <c r="C17" s="29"/>
      <c r="D17" s="29"/>
      <c r="E17" s="17"/>
      <c r="F17" s="10"/>
      <c r="G17" s="10"/>
      <c r="H17" s="10"/>
      <c r="I17" s="10"/>
      <c r="J17" s="10"/>
      <c r="K17" s="10"/>
      <c r="L17" s="10"/>
      <c r="M17" s="12" t="s">
        <v>377</v>
      </c>
      <c r="N17" s="13" t="s">
        <v>378</v>
      </c>
      <c r="O17" s="14" t="s">
        <v>379</v>
      </c>
    </row>
    <row r="18" spans="1:15" ht="28">
      <c r="A18" s="17"/>
      <c r="B18" s="18"/>
      <c r="C18" s="29"/>
      <c r="D18" s="29"/>
      <c r="E18" s="17"/>
      <c r="F18" s="10"/>
      <c r="G18" s="10"/>
      <c r="H18" s="10"/>
      <c r="I18" s="10"/>
      <c r="J18" s="10"/>
      <c r="K18" s="10"/>
      <c r="L18" s="10"/>
      <c r="M18" s="12" t="s">
        <v>380</v>
      </c>
      <c r="N18" s="19" t="s">
        <v>381</v>
      </c>
      <c r="O18" s="20" t="s">
        <v>382</v>
      </c>
    </row>
    <row r="19" spans="1:15">
      <c r="A19" s="17"/>
      <c r="B19" s="18"/>
      <c r="C19" s="29"/>
      <c r="D19" s="29"/>
      <c r="E19" s="17"/>
      <c r="F19" s="10"/>
      <c r="G19" s="10"/>
      <c r="H19" s="10"/>
      <c r="I19" s="10"/>
      <c r="J19" s="10"/>
      <c r="K19" s="10"/>
      <c r="L19" s="10"/>
      <c r="M19" s="12" t="s">
        <v>383</v>
      </c>
      <c r="N19" s="19" t="s">
        <v>384</v>
      </c>
      <c r="O19" s="20" t="s">
        <v>385</v>
      </c>
    </row>
    <row r="20" spans="1:15">
      <c r="A20" s="17"/>
      <c r="B20" s="18"/>
      <c r="C20" s="29"/>
      <c r="D20" s="29"/>
      <c r="E20" s="17"/>
      <c r="F20" s="10"/>
      <c r="G20" s="10"/>
      <c r="H20" s="10"/>
      <c r="I20" s="10"/>
      <c r="J20" s="10"/>
      <c r="K20" s="10"/>
      <c r="L20" s="10"/>
      <c r="M20" s="15"/>
      <c r="N20" s="19"/>
      <c r="O20" s="20"/>
    </row>
    <row r="21" spans="1: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5"/>
      <c r="N21" s="19"/>
      <c r="O21" s="20"/>
    </row>
    <row r="22" spans="1:15" hidden="1">
      <c r="C22" s="15"/>
      <c r="M22" s="15"/>
      <c r="N22" s="19"/>
      <c r="O22" s="20"/>
    </row>
    <row r="23" spans="1:15" hidden="1">
      <c r="C23" s="15"/>
      <c r="M23" s="15"/>
      <c r="N23" s="19"/>
      <c r="O23" s="20"/>
    </row>
    <row r="24" spans="1:15" hidden="1">
      <c r="C24" s="15"/>
      <c r="M24" s="15"/>
      <c r="N24" s="19"/>
      <c r="O24" s="20"/>
    </row>
    <row r="25" spans="1:15" hidden="1">
      <c r="C25" s="15"/>
      <c r="M25" s="15"/>
      <c r="N25" s="19"/>
      <c r="O25" s="20"/>
    </row>
    <row r="26" spans="1:15" hidden="1">
      <c r="C26" s="15"/>
      <c r="M26" s="15"/>
      <c r="N26" s="19"/>
      <c r="O26" s="20"/>
    </row>
    <row r="27" spans="1:15" hidden="1">
      <c r="C27" s="15"/>
      <c r="M27" s="15"/>
      <c r="N27" s="19"/>
      <c r="O27" s="20"/>
    </row>
    <row r="28" spans="1:15" hidden="1">
      <c r="C28" s="15"/>
      <c r="M28" s="15"/>
      <c r="N28" s="19"/>
      <c r="O28" s="20"/>
    </row>
    <row r="29" spans="1:15" hidden="1">
      <c r="C29" s="15"/>
      <c r="M29" s="15"/>
      <c r="N29" s="19"/>
      <c r="O29" s="20"/>
    </row>
    <row r="30" spans="1:15" hidden="1">
      <c r="C30" s="15"/>
      <c r="M30" s="15"/>
      <c r="N30" s="19"/>
      <c r="O30" s="20"/>
    </row>
    <row r="31" spans="1:15" hidden="1">
      <c r="C31" s="15"/>
      <c r="M31" s="15"/>
      <c r="N31" s="19"/>
      <c r="O31" s="20"/>
    </row>
    <row r="32" spans="1:15" hidden="1">
      <c r="C32" s="15"/>
      <c r="M32" s="15"/>
      <c r="N32" s="19"/>
      <c r="O32" s="20"/>
    </row>
    <row r="33" spans="3:15" hidden="1">
      <c r="C33" s="15"/>
      <c r="M33" s="15"/>
      <c r="N33" s="19"/>
      <c r="O33" s="20"/>
    </row>
    <row r="34" spans="3:15" hidden="1">
      <c r="C34" s="15"/>
      <c r="M34" s="15"/>
      <c r="N34" s="19"/>
      <c r="O34" s="20"/>
    </row>
    <row r="35" spans="3:15" hidden="1">
      <c r="C35" s="15"/>
      <c r="M35" s="15"/>
      <c r="N35" s="19"/>
      <c r="O35" s="20"/>
    </row>
    <row r="36" spans="3:15" hidden="1">
      <c r="C36" s="15"/>
      <c r="M36" s="15"/>
      <c r="N36" s="19"/>
      <c r="O36" s="20"/>
    </row>
    <row r="37" spans="3:15" hidden="1">
      <c r="C37" s="15"/>
      <c r="M37" s="15"/>
      <c r="N37" s="19"/>
      <c r="O37" s="20"/>
    </row>
    <row r="38" spans="3:15" hidden="1">
      <c r="C38" s="15"/>
      <c r="M38" s="15"/>
      <c r="N38" s="19"/>
      <c r="O38" s="20"/>
    </row>
    <row r="39" spans="3:15" hidden="1">
      <c r="C39" s="15"/>
      <c r="M39" s="15"/>
      <c r="N39" s="19"/>
      <c r="O39" s="20"/>
    </row>
    <row r="40" spans="3:15" hidden="1">
      <c r="C40" s="15"/>
      <c r="M40" s="15"/>
      <c r="N40" s="19"/>
      <c r="O40" s="20"/>
    </row>
    <row r="41" spans="3:15" hidden="1">
      <c r="C41" s="15"/>
      <c r="M41" s="15"/>
      <c r="N41" s="19"/>
      <c r="O41" s="20"/>
    </row>
    <row r="42" spans="3:15" hidden="1">
      <c r="C42" s="15"/>
      <c r="M42" s="15"/>
      <c r="N42" s="19"/>
      <c r="O42" s="20"/>
    </row>
    <row r="43" spans="3:15" hidden="1">
      <c r="C43" s="15"/>
      <c r="M43" s="15"/>
      <c r="N43" s="19"/>
      <c r="O43" s="20"/>
    </row>
    <row r="44" spans="3:15" hidden="1">
      <c r="C44" s="15"/>
      <c r="M44" s="15"/>
      <c r="N44" s="19"/>
      <c r="O44" s="20"/>
    </row>
    <row r="45" spans="3:15" hidden="1">
      <c r="C45" s="15"/>
      <c r="M45" s="15"/>
      <c r="N45" s="19"/>
      <c r="O45" s="20"/>
    </row>
    <row r="46" spans="3:15" hidden="1">
      <c r="C46" s="15"/>
      <c r="M46" s="15"/>
      <c r="N46" s="19"/>
      <c r="O46" s="20"/>
    </row>
    <row r="47" spans="3:15" hidden="1">
      <c r="C47" s="15"/>
      <c r="M47" s="15"/>
      <c r="N47" s="19"/>
      <c r="O47" s="20"/>
    </row>
    <row r="48" spans="3:15" hidden="1">
      <c r="C48" s="15"/>
      <c r="M48" s="15"/>
      <c r="N48" s="19"/>
      <c r="O48" s="20"/>
    </row>
    <row r="49" spans="3:15" hidden="1">
      <c r="C49" s="15"/>
      <c r="M49" s="15"/>
      <c r="N49" s="19"/>
      <c r="O49" s="20"/>
    </row>
    <row r="50" spans="3:15" hidden="1">
      <c r="C50" s="15"/>
      <c r="M50" s="15"/>
      <c r="N50" s="19"/>
      <c r="O50" s="20"/>
    </row>
    <row r="51" spans="3:15" hidden="1">
      <c r="C51" s="15"/>
      <c r="M51" s="15"/>
      <c r="N51" s="19"/>
      <c r="O51" s="20"/>
    </row>
    <row r="52" spans="3:15" hidden="1">
      <c r="C52" s="15"/>
      <c r="M52" s="15"/>
      <c r="N52" s="19"/>
      <c r="O52" s="20"/>
    </row>
    <row r="53" spans="3:15" hidden="1">
      <c r="C53" s="15"/>
      <c r="M53" s="15"/>
      <c r="N53" s="19"/>
      <c r="O53" s="20"/>
    </row>
    <row r="54" spans="3:15" hidden="1">
      <c r="C54" s="15"/>
      <c r="M54" s="15"/>
      <c r="N54" s="19"/>
      <c r="O54" s="20"/>
    </row>
    <row r="55" spans="3:15" hidden="1">
      <c r="C55" s="15"/>
      <c r="M55" s="15"/>
      <c r="N55" s="19"/>
      <c r="O55" s="20"/>
    </row>
    <row r="56" spans="3:15" hidden="1">
      <c r="C56" s="15"/>
      <c r="M56" s="15"/>
      <c r="N56" s="19"/>
      <c r="O56" s="20"/>
    </row>
    <row r="57" spans="3:15" hidden="1">
      <c r="C57" s="15"/>
      <c r="M57" s="15"/>
      <c r="N57" s="19"/>
      <c r="O57" s="20"/>
    </row>
    <row r="58" spans="3:15" hidden="1">
      <c r="C58" s="15"/>
      <c r="M58" s="15"/>
      <c r="N58" s="19"/>
      <c r="O58" s="20"/>
    </row>
    <row r="59" spans="3:15" hidden="1">
      <c r="C59" s="15"/>
      <c r="M59" s="15"/>
      <c r="N59" s="19"/>
      <c r="O59" s="20"/>
    </row>
    <row r="60" spans="3:15" hidden="1">
      <c r="C60" s="15"/>
      <c r="M60" s="15"/>
      <c r="N60" s="19"/>
      <c r="O60" s="20"/>
    </row>
    <row r="61" spans="3:15" hidden="1">
      <c r="C61" s="15"/>
      <c r="M61" s="15"/>
      <c r="N61" s="19"/>
      <c r="O61" s="20"/>
    </row>
    <row r="62" spans="3:15" hidden="1">
      <c r="C62" s="15"/>
      <c r="M62" s="15"/>
      <c r="N62" s="19"/>
      <c r="O62" s="20"/>
    </row>
    <row r="63" spans="3:15" hidden="1">
      <c r="C63" s="15"/>
      <c r="M63" s="15"/>
      <c r="N63" s="19"/>
      <c r="O63" s="20"/>
    </row>
    <row r="64" spans="3:15" hidden="1">
      <c r="C64" s="15"/>
      <c r="M64" s="15"/>
      <c r="N64" s="19"/>
      <c r="O64" s="20"/>
    </row>
    <row r="65" spans="3:15" hidden="1">
      <c r="C65" s="15"/>
      <c r="M65" s="15"/>
      <c r="N65" s="19"/>
      <c r="O65" s="20"/>
    </row>
    <row r="66" spans="3:15" hidden="1">
      <c r="C66" s="15"/>
      <c r="M66" s="15"/>
      <c r="N66" s="19"/>
      <c r="O66" s="20"/>
    </row>
    <row r="67" spans="3:15" hidden="1">
      <c r="C67" s="15"/>
      <c r="M67" s="15"/>
      <c r="N67" s="19"/>
      <c r="O67" s="20"/>
    </row>
    <row r="68" spans="3:15" hidden="1">
      <c r="C68" s="15"/>
      <c r="M68" s="15"/>
      <c r="N68" s="19"/>
      <c r="O68" s="20"/>
    </row>
    <row r="69" spans="3:15" hidden="1">
      <c r="C69" s="15"/>
      <c r="M69" s="15"/>
      <c r="N69" s="19"/>
      <c r="O69" s="20"/>
    </row>
    <row r="70" spans="3:15" hidden="1">
      <c r="C70" s="15"/>
      <c r="M70" s="15"/>
      <c r="N70" s="19"/>
      <c r="O70" s="20"/>
    </row>
    <row r="71" spans="3:15" hidden="1">
      <c r="C71" s="15"/>
      <c r="M71" s="15"/>
      <c r="N71" s="19"/>
      <c r="O71" s="20"/>
    </row>
    <row r="72" spans="3:15" hidden="1">
      <c r="C72" s="15"/>
      <c r="M72" s="15"/>
      <c r="N72" s="19"/>
      <c r="O72" s="20"/>
    </row>
    <row r="73" spans="3:15" hidden="1">
      <c r="C73" s="15"/>
      <c r="M73" s="15"/>
      <c r="N73" s="19"/>
      <c r="O73" s="20"/>
    </row>
    <row r="74" spans="3:15" hidden="1">
      <c r="C74" s="15"/>
      <c r="M74" s="15"/>
      <c r="N74" s="19"/>
      <c r="O74" s="20"/>
    </row>
    <row r="75" spans="3:15" hidden="1">
      <c r="C75" s="15"/>
      <c r="M75" s="15"/>
      <c r="N75" s="19"/>
      <c r="O75" s="20"/>
    </row>
    <row r="76" spans="3:15" hidden="1">
      <c r="C76" s="15"/>
      <c r="M76" s="15"/>
      <c r="N76" s="19"/>
      <c r="O76" s="20"/>
    </row>
    <row r="77" spans="3:15" hidden="1">
      <c r="C77" s="15"/>
      <c r="M77" s="15"/>
      <c r="N77" s="19"/>
      <c r="O77" s="20"/>
    </row>
    <row r="78" spans="3:15" hidden="1">
      <c r="C78" s="15"/>
      <c r="M78" s="15"/>
      <c r="N78" s="19"/>
      <c r="O78" s="20"/>
    </row>
    <row r="79" spans="3:15" hidden="1">
      <c r="C79" s="15"/>
      <c r="M79" s="15"/>
      <c r="N79" s="19"/>
      <c r="O79" s="20"/>
    </row>
    <row r="80" spans="3:15" hidden="1">
      <c r="C80" s="15"/>
      <c r="M80" s="15"/>
      <c r="N80" s="19"/>
      <c r="O80" s="20"/>
    </row>
    <row r="81" spans="3:15" hidden="1">
      <c r="C81" s="15"/>
      <c r="M81" s="15"/>
      <c r="N81" s="19"/>
      <c r="O81" s="20"/>
    </row>
    <row r="82" spans="3:15" hidden="1">
      <c r="C82" s="15"/>
      <c r="M82" s="15"/>
      <c r="N82" s="19"/>
      <c r="O82" s="20"/>
    </row>
    <row r="83" spans="3:15" hidden="1">
      <c r="C83" s="15"/>
      <c r="M83" s="15"/>
      <c r="N83" s="19"/>
      <c r="O83" s="20"/>
    </row>
    <row r="84" spans="3:15" hidden="1">
      <c r="C84" s="15"/>
      <c r="M84" s="15"/>
      <c r="N84" s="19"/>
      <c r="O84" s="20"/>
    </row>
    <row r="85" spans="3:15" hidden="1">
      <c r="C85" s="15"/>
      <c r="M85" s="15"/>
      <c r="N85" s="19"/>
      <c r="O85" s="20"/>
    </row>
    <row r="86" spans="3:15" hidden="1">
      <c r="C86" s="15"/>
      <c r="M86" s="15"/>
      <c r="N86" s="19"/>
      <c r="O86" s="20"/>
    </row>
    <row r="87" spans="3:15" hidden="1">
      <c r="C87" s="15"/>
      <c r="M87" s="15"/>
      <c r="N87" s="19"/>
      <c r="O87" s="20"/>
    </row>
    <row r="88" spans="3:15" hidden="1">
      <c r="C88" s="15"/>
      <c r="M88" s="15"/>
      <c r="N88" s="19"/>
      <c r="O88" s="20"/>
    </row>
    <row r="89" spans="3:15" hidden="1">
      <c r="C89" s="15"/>
      <c r="M89" s="15"/>
      <c r="N89" s="19"/>
      <c r="O89" s="20"/>
    </row>
    <row r="90" spans="3:15" hidden="1">
      <c r="C90" s="15"/>
      <c r="M90" s="15"/>
      <c r="N90" s="19"/>
      <c r="O90" s="20"/>
    </row>
    <row r="91" spans="3:15" hidden="1">
      <c r="C91" s="15"/>
      <c r="M91" s="15"/>
      <c r="N91" s="19"/>
      <c r="O91" s="20"/>
    </row>
    <row r="92" spans="3:15" hidden="1">
      <c r="C92" s="15"/>
      <c r="M92" s="15"/>
      <c r="N92" s="19"/>
      <c r="O92" s="20"/>
    </row>
    <row r="93" spans="3:15" hidden="1">
      <c r="C93" s="15"/>
      <c r="M93" s="15"/>
      <c r="N93" s="19"/>
      <c r="O93" s="20"/>
    </row>
    <row r="94" spans="3:15" hidden="1">
      <c r="C94" s="15"/>
      <c r="M94" s="15"/>
      <c r="N94" s="19"/>
      <c r="O94" s="20"/>
    </row>
    <row r="95" spans="3:15" hidden="1">
      <c r="C95" s="15"/>
      <c r="M95" s="15"/>
      <c r="N95" s="19"/>
      <c r="O95" s="20"/>
    </row>
    <row r="96" spans="3:15" hidden="1">
      <c r="C96" s="15"/>
      <c r="M96" s="15"/>
      <c r="N96" s="19"/>
      <c r="O96" s="20"/>
    </row>
    <row r="97" spans="3:15" hidden="1">
      <c r="C97" s="15"/>
      <c r="M97" s="15"/>
      <c r="N97" s="19"/>
      <c r="O97" s="20"/>
    </row>
    <row r="98" spans="3:15" hidden="1">
      <c r="C98" s="15"/>
      <c r="M98" s="15"/>
      <c r="N98" s="19"/>
      <c r="O98" s="20"/>
    </row>
    <row r="99" spans="3:15" hidden="1">
      <c r="C99" s="15"/>
      <c r="M99" s="15"/>
      <c r="N99" s="19"/>
      <c r="O99" s="20"/>
    </row>
    <row r="100" spans="3:15" hidden="1">
      <c r="C100" s="15"/>
      <c r="M100" s="15"/>
      <c r="N100" s="19"/>
      <c r="O100" s="20"/>
    </row>
    <row r="101" spans="3:15" hidden="1">
      <c r="C101" s="15"/>
      <c r="M101" s="15"/>
      <c r="N101" s="19"/>
      <c r="O101" s="20"/>
    </row>
  </sheetData>
  <mergeCells count="18">
    <mergeCell ref="C8:D8"/>
    <mergeCell ref="B2:C2"/>
    <mergeCell ref="C4:D4"/>
    <mergeCell ref="C5:D5"/>
    <mergeCell ref="C6:D6"/>
    <mergeCell ref="C7:D7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dataValidations count="1">
    <dataValidation type="list" allowBlank="1" showInputMessage="1" showErrorMessage="1" sqref="D2">
      <formula1>nyelv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O39"/>
  <sheetViews>
    <sheetView workbookViewId="0"/>
  </sheetViews>
  <sheetFormatPr baseColWidth="10" defaultColWidth="0" defaultRowHeight="15" zeroHeight="1" x14ac:dyDescent="0"/>
  <cols>
    <col min="1" max="1" width="3" style="23" customWidth="1"/>
    <col min="2" max="2" width="24.5" style="23" bestFit="1" customWidth="1"/>
    <col min="3" max="4" width="11.6640625" style="23" bestFit="1" customWidth="1"/>
    <col min="5" max="5" width="8.5" style="23" bestFit="1" customWidth="1"/>
    <col min="6" max="6" width="13.5" style="23" bestFit="1" customWidth="1"/>
    <col min="7" max="12" width="10.83203125" style="23" customWidth="1"/>
    <col min="13" max="15" width="0" style="23" hidden="1" customWidth="1"/>
    <col min="16" max="16384" width="10.83203125" style="23" hidden="1"/>
  </cols>
  <sheetData>
    <row r="1" spans="2:15"/>
    <row r="2" spans="2:15">
      <c r="B2" s="24" t="str">
        <f>IF(T!$D$2=T!$M$2,M2,IF(T!$D$2=T!$N$2,N2,O2))</f>
        <v>physical quantity</v>
      </c>
      <c r="C2" s="24" t="str">
        <f>IF(T!$D$2=T!$M$2,M3,IF(T!$D$2=T!$N$2,N3,O3))</f>
        <v>symbol</v>
      </c>
      <c r="D2" s="24" t="str">
        <f>IF(T!$D$2=T!$M$2,M4,IF(T!$D$2=T!$N$2,N4,O4))</f>
        <v>unit</v>
      </c>
      <c r="E2" s="24" t="str">
        <f>IF(T!$D$2=T!$M$2,M5,IF(T!$D$2=T!$N$2,N5,O5))</f>
        <v>symbol</v>
      </c>
      <c r="M2" s="23" t="s">
        <v>389</v>
      </c>
      <c r="N2" s="23" t="s">
        <v>406</v>
      </c>
      <c r="O2" s="23" t="s">
        <v>152</v>
      </c>
    </row>
    <row r="3" spans="2:15">
      <c r="B3" s="25" t="str">
        <f>IF(T!$D$2=T!$M$2,M7,IF(T!$D$2=T!$N$2,N7,O7))</f>
        <v>length</v>
      </c>
      <c r="C3" s="26" t="s">
        <v>130</v>
      </c>
      <c r="D3" s="25" t="str">
        <f>IF(T!$D$2=T!$M$2,M17,IF(T!$D$2=T!$N$2,N17,O17))</f>
        <v>meter</v>
      </c>
      <c r="E3" s="25" t="s">
        <v>19</v>
      </c>
      <c r="M3" s="23" t="s">
        <v>47</v>
      </c>
      <c r="N3" s="23" t="s">
        <v>415</v>
      </c>
      <c r="O3" s="23" t="s">
        <v>121</v>
      </c>
    </row>
    <row r="4" spans="2:15">
      <c r="B4" s="25" t="str">
        <f>IF(T!$D$2=T!$M$2,M8,IF(T!$D$2=T!$N$2,N8,O8))</f>
        <v>mass</v>
      </c>
      <c r="C4" s="26" t="s">
        <v>19</v>
      </c>
      <c r="D4" s="25" t="str">
        <f>IF(T!$D$2=T!$M$2,M18,IF(T!$D$2=T!$N$2,N18,O18))</f>
        <v>kilogram</v>
      </c>
      <c r="E4" s="25" t="s">
        <v>134</v>
      </c>
      <c r="M4" s="23" t="s">
        <v>397</v>
      </c>
      <c r="N4" s="23" t="s">
        <v>407</v>
      </c>
      <c r="O4" s="23" t="s">
        <v>153</v>
      </c>
    </row>
    <row r="5" spans="2:15">
      <c r="B5" s="25" t="str">
        <f>IF(T!$D$2=T!$M$2,M9,IF(T!$D$2=T!$N$2,N9,O9))</f>
        <v>time</v>
      </c>
      <c r="C5" s="26" t="s">
        <v>136</v>
      </c>
      <c r="D5" s="25" t="str">
        <f>IF(T!$D$2=T!$M$2,M19,IF(T!$D$2=T!$N$2,N19,O19))</f>
        <v>second</v>
      </c>
      <c r="E5" s="25" t="s">
        <v>138</v>
      </c>
      <c r="M5" s="23" t="s">
        <v>47</v>
      </c>
      <c r="N5" s="23" t="s">
        <v>415</v>
      </c>
      <c r="O5" s="23" t="s">
        <v>121</v>
      </c>
    </row>
    <row r="6" spans="2:15">
      <c r="B6" s="25" t="str">
        <f>IF(T!$D$2=T!$M$2,M10,IF(T!$D$2=T!$N$2,N10,O10))</f>
        <v>temperature</v>
      </c>
      <c r="C6" s="26" t="s">
        <v>12</v>
      </c>
      <c r="D6" s="25" t="str">
        <f>IF(T!$D$2=T!$M$2,M20,IF(T!$D$2=T!$N$2,N20,O20))</f>
        <v>kelvin</v>
      </c>
      <c r="E6" s="25" t="s">
        <v>141</v>
      </c>
    </row>
    <row r="7" spans="2:15">
      <c r="B7" s="25" t="str">
        <f>IF(T!$D$2=T!$M$2,M11,IF(T!$D$2=T!$N$2,N11,O11))</f>
        <v>electric current</v>
      </c>
      <c r="C7" s="26" t="s">
        <v>143</v>
      </c>
      <c r="D7" s="25" t="str">
        <f>IF(T!$D$2=T!$M$2,M21,IF(T!$D$2=T!$N$2,N21,O21))</f>
        <v>ampere</v>
      </c>
      <c r="E7" s="25" t="s">
        <v>145</v>
      </c>
      <c r="M7" s="23" t="s">
        <v>390</v>
      </c>
      <c r="N7" s="23" t="s">
        <v>408</v>
      </c>
      <c r="O7" s="23" t="s">
        <v>129</v>
      </c>
    </row>
    <row r="8" spans="2:15">
      <c r="B8" s="25" t="str">
        <f>IF(T!$D$2=T!$M$2,M12,IF(T!$D$2=T!$N$2,N12,O12))</f>
        <v>amount of substance</v>
      </c>
      <c r="C8" s="25" t="str">
        <f>IF(T!$D$2=T!$M$2,M15,IF(T!$D$2=T!$N$2,N15,O15))</f>
        <v>n, N, ν [nu]</v>
      </c>
      <c r="D8" s="25" t="str">
        <f>IF(T!$D$2=T!$M$2,M22,IF(T!$D$2=T!$N$2,N22,O22))</f>
        <v>mole</v>
      </c>
      <c r="E8" s="25" t="s">
        <v>148</v>
      </c>
      <c r="M8" s="23" t="s">
        <v>391</v>
      </c>
      <c r="N8" s="23" t="s">
        <v>409</v>
      </c>
      <c r="O8" s="23" t="s">
        <v>132</v>
      </c>
    </row>
    <row r="9" spans="2:15" ht="17">
      <c r="B9" s="25" t="str">
        <f>IF(T!$D$2=T!$M$2,M13,IF(T!$D$2=T!$N$2,N13,O13))</f>
        <v>luminous intensity</v>
      </c>
      <c r="C9" s="25" t="s">
        <v>444</v>
      </c>
      <c r="D9" s="25" t="str">
        <f>IF(T!$D$2=T!$M$2,M23,IF(T!$D$2=T!$N$2,N23,O23))</f>
        <v>candela</v>
      </c>
      <c r="E9" s="25" t="s">
        <v>151</v>
      </c>
      <c r="M9" s="23" t="s">
        <v>392</v>
      </c>
      <c r="N9" s="23" t="s">
        <v>410</v>
      </c>
      <c r="O9" s="23" t="s">
        <v>135</v>
      </c>
    </row>
    <row r="10" spans="2:15">
      <c r="M10" s="23" t="s">
        <v>393</v>
      </c>
      <c r="N10" s="23" t="s">
        <v>411</v>
      </c>
      <c r="O10" s="23" t="s">
        <v>139</v>
      </c>
    </row>
    <row r="11" spans="2:15">
      <c r="B11" s="24" t="str">
        <f>IF(T!$D$2=T!$M$2,M2,IF(T!$D$2=T!$N$2,N2,O2))</f>
        <v>physical quantity</v>
      </c>
      <c r="C11" s="24" t="str">
        <f>IF(T!$D$2=T!$M$2,M3,IF(T!$D$2=T!$N$2,N3,O3))</f>
        <v>symbol</v>
      </c>
      <c r="D11" s="24" t="str">
        <f>IF(T!$D$2=T!$M$2,M4,IF(T!$D$2=T!$N$2,N4,O4))</f>
        <v>unit</v>
      </c>
      <c r="E11" s="24" t="str">
        <f>IF(T!$D$2=T!$M$2,M3,IF(T!$D$2=T!$N$2,N3,O3))</f>
        <v>symbol</v>
      </c>
      <c r="F11" s="24" t="str">
        <f>IF(T!$D$2=T!$M$2,M25,IF(T!$D$2=T!$N$2,N25,O25))</f>
        <v>derivation</v>
      </c>
      <c r="M11" s="23" t="s">
        <v>394</v>
      </c>
      <c r="N11" s="23" t="s">
        <v>412</v>
      </c>
      <c r="O11" s="23" t="s">
        <v>142</v>
      </c>
    </row>
    <row r="12" spans="2:15" ht="16">
      <c r="B12" s="27" t="str">
        <f>IF(T!$D$2=T!$M$2,M27,IF(T!$D$2=T!$N$2,N27,O27))</f>
        <v>speed</v>
      </c>
      <c r="C12" s="26" t="s">
        <v>155</v>
      </c>
      <c r="D12" s="27" t="s">
        <v>166</v>
      </c>
      <c r="E12" s="27" t="s">
        <v>166</v>
      </c>
      <c r="F12" s="27" t="s">
        <v>445</v>
      </c>
      <c r="M12" s="23" t="s">
        <v>395</v>
      </c>
      <c r="N12" s="23" t="s">
        <v>413</v>
      </c>
      <c r="O12" s="23" t="s">
        <v>146</v>
      </c>
    </row>
    <row r="13" spans="2:15" ht="16">
      <c r="B13" s="27" t="str">
        <f>IF(T!$D$2=T!$M$2,M28,IF(T!$D$2=T!$N$2,N28,O28))</f>
        <v>acceleration</v>
      </c>
      <c r="C13" s="26" t="s">
        <v>29</v>
      </c>
      <c r="D13" s="27" t="s">
        <v>166</v>
      </c>
      <c r="E13" s="27" t="s">
        <v>166</v>
      </c>
      <c r="F13" s="27" t="s">
        <v>446</v>
      </c>
      <c r="M13" s="23" t="s">
        <v>396</v>
      </c>
      <c r="N13" s="23" t="s">
        <v>414</v>
      </c>
      <c r="O13" s="23" t="s">
        <v>149</v>
      </c>
    </row>
    <row r="14" spans="2:15" ht="16">
      <c r="B14" s="27" t="str">
        <f>IF(T!$D$2=T!$M$2,M29,IF(T!$D$2=T!$N$2,N29,O29))</f>
        <v>force</v>
      </c>
      <c r="C14" s="26" t="s">
        <v>78</v>
      </c>
      <c r="D14" s="25" t="str">
        <f>IF(T!$D$2=T!$M$2,M35,IF(T!$D$2=T!$N$2,N35,O35))</f>
        <v>newton</v>
      </c>
      <c r="E14" s="25" t="s">
        <v>83</v>
      </c>
      <c r="F14" s="27" t="s">
        <v>447</v>
      </c>
    </row>
    <row r="15" spans="2:15" ht="16">
      <c r="B15" s="27" t="str">
        <f>IF(T!$D$2=T!$M$2,M30,IF(T!$D$2=T!$N$2,N30,O30))</f>
        <v>energy</v>
      </c>
      <c r="C15" s="26" t="s">
        <v>14</v>
      </c>
      <c r="D15" s="25" t="str">
        <f>IF(T!$D$2=T!$M$2,M36,IF(T!$D$2=T!$N$2,N36,O36))</f>
        <v>joule</v>
      </c>
      <c r="E15" s="25" t="s">
        <v>69</v>
      </c>
      <c r="F15" s="27" t="s">
        <v>448</v>
      </c>
      <c r="M15" s="23" t="s">
        <v>405</v>
      </c>
      <c r="N15" s="23" t="s">
        <v>416</v>
      </c>
      <c r="O15" s="23" t="s">
        <v>398</v>
      </c>
    </row>
    <row r="16" spans="2:15" ht="16">
      <c r="B16" s="27" t="str">
        <f>IF(T!$D$2=T!$M$2,M31,IF(T!$D$2=T!$N$2,N31,O31))</f>
        <v>power</v>
      </c>
      <c r="C16" s="26" t="s">
        <v>13</v>
      </c>
      <c r="D16" s="25" t="str">
        <f>IF(T!$D$2=T!$M$2,M37,IF(T!$D$2=T!$N$2,N37,O37))</f>
        <v>watt</v>
      </c>
      <c r="E16" s="25" t="s">
        <v>80</v>
      </c>
      <c r="F16" s="27" t="s">
        <v>449</v>
      </c>
    </row>
    <row r="17" spans="2:15" ht="16">
      <c r="B17" s="27" t="str">
        <f>IF(T!$D$2=T!$M$2,M32,IF(T!$D$2=T!$N$2,N32,O32))</f>
        <v>intensity</v>
      </c>
      <c r="C17" s="26" t="s">
        <v>143</v>
      </c>
      <c r="D17" s="25" t="s">
        <v>166</v>
      </c>
      <c r="E17" s="25" t="s">
        <v>166</v>
      </c>
      <c r="F17" s="27" t="s">
        <v>450</v>
      </c>
      <c r="M17" s="23" t="s">
        <v>399</v>
      </c>
      <c r="N17" s="23" t="s">
        <v>417</v>
      </c>
      <c r="O17" s="23" t="s">
        <v>131</v>
      </c>
    </row>
    <row r="18" spans="2:15" ht="16">
      <c r="B18" s="27" t="str">
        <f>IF(T!$D$2=T!$M$2,M33,IF(T!$D$2=T!$N$2,N33,O33))</f>
        <v>pressure</v>
      </c>
      <c r="C18" s="26" t="s">
        <v>27</v>
      </c>
      <c r="D18" s="25" t="str">
        <f>IF(T!$D$2=T!$M$2,M38,IF(T!$D$2=T!$N$2,N38,O38))</f>
        <v>pascal</v>
      </c>
      <c r="E18" s="25" t="s">
        <v>84</v>
      </c>
      <c r="F18" s="28" t="s">
        <v>451</v>
      </c>
      <c r="M18" s="23" t="s">
        <v>400</v>
      </c>
      <c r="N18" s="23" t="s">
        <v>418</v>
      </c>
      <c r="O18" s="23" t="s">
        <v>133</v>
      </c>
    </row>
    <row r="19" spans="2:15">
      <c r="M19" s="23" t="s">
        <v>401</v>
      </c>
      <c r="N19" s="23" t="s">
        <v>419</v>
      </c>
      <c r="O19" s="23" t="s">
        <v>137</v>
      </c>
    </row>
    <row r="20" spans="2:15">
      <c r="M20" s="23" t="s">
        <v>140</v>
      </c>
      <c r="N20" s="23" t="s">
        <v>420</v>
      </c>
      <c r="O20" s="23" t="s">
        <v>140</v>
      </c>
    </row>
    <row r="21" spans="2:15" hidden="1">
      <c r="M21" s="23" t="s">
        <v>402</v>
      </c>
      <c r="N21" s="23" t="s">
        <v>421</v>
      </c>
      <c r="O21" s="23" t="s">
        <v>144</v>
      </c>
    </row>
    <row r="22" spans="2:15" hidden="1">
      <c r="M22" s="23" t="s">
        <v>403</v>
      </c>
      <c r="N22" s="23" t="s">
        <v>422</v>
      </c>
      <c r="O22" s="23" t="s">
        <v>147</v>
      </c>
    </row>
    <row r="23" spans="2:15" hidden="1">
      <c r="M23" s="23" t="s">
        <v>404</v>
      </c>
      <c r="N23" s="23" t="s">
        <v>423</v>
      </c>
      <c r="O23" s="23" t="s">
        <v>150</v>
      </c>
    </row>
    <row r="24" spans="2:15" hidden="1"/>
    <row r="25" spans="2:15" hidden="1">
      <c r="M25" s="23" t="s">
        <v>425</v>
      </c>
      <c r="N25" s="23" t="s">
        <v>424</v>
      </c>
      <c r="O25" s="23" t="s">
        <v>167</v>
      </c>
    </row>
    <row r="26" spans="2:15" hidden="1"/>
    <row r="27" spans="2:15" hidden="1">
      <c r="M27" s="23" t="s">
        <v>426</v>
      </c>
      <c r="N27" s="23" t="s">
        <v>439</v>
      </c>
      <c r="O27" s="23" t="s">
        <v>154</v>
      </c>
    </row>
    <row r="28" spans="2:15" hidden="1">
      <c r="M28" s="23" t="s">
        <v>427</v>
      </c>
      <c r="N28" s="23" t="s">
        <v>438</v>
      </c>
      <c r="O28" s="23" t="s">
        <v>156</v>
      </c>
    </row>
    <row r="29" spans="2:15" hidden="1">
      <c r="M29" s="23" t="s">
        <v>428</v>
      </c>
      <c r="N29" s="23" t="s">
        <v>437</v>
      </c>
      <c r="O29" s="23" t="s">
        <v>157</v>
      </c>
    </row>
    <row r="30" spans="2:15" hidden="1">
      <c r="M30" s="23" t="s">
        <v>429</v>
      </c>
      <c r="N30" s="23" t="s">
        <v>436</v>
      </c>
      <c r="O30" s="23" t="s">
        <v>158</v>
      </c>
    </row>
    <row r="31" spans="2:15" hidden="1">
      <c r="M31" s="23" t="s">
        <v>430</v>
      </c>
      <c r="N31" s="23" t="s">
        <v>435</v>
      </c>
      <c r="O31" s="23" t="s">
        <v>159</v>
      </c>
    </row>
    <row r="32" spans="2:15" hidden="1">
      <c r="M32" s="23" t="s">
        <v>431</v>
      </c>
      <c r="N32" s="23" t="s">
        <v>434</v>
      </c>
      <c r="O32" s="23" t="s">
        <v>160</v>
      </c>
    </row>
    <row r="33" spans="13:15" hidden="1">
      <c r="M33" s="23" t="s">
        <v>432</v>
      </c>
      <c r="N33" s="23" t="s">
        <v>433</v>
      </c>
      <c r="O33" s="23" t="s">
        <v>161</v>
      </c>
    </row>
    <row r="34" spans="13:15" hidden="1"/>
    <row r="35" spans="13:15" hidden="1">
      <c r="M35" s="23" t="s">
        <v>162</v>
      </c>
      <c r="N35" s="23" t="s">
        <v>440</v>
      </c>
      <c r="O35" s="23" t="s">
        <v>162</v>
      </c>
    </row>
    <row r="36" spans="13:15" hidden="1">
      <c r="M36" s="23" t="s">
        <v>163</v>
      </c>
      <c r="N36" s="23" t="s">
        <v>441</v>
      </c>
      <c r="O36" s="23" t="s">
        <v>163</v>
      </c>
    </row>
    <row r="37" spans="13:15" hidden="1">
      <c r="M37" s="23" t="s">
        <v>164</v>
      </c>
      <c r="N37" s="23" t="s">
        <v>442</v>
      </c>
      <c r="O37" s="23" t="s">
        <v>164</v>
      </c>
    </row>
    <row r="38" spans="13:15" hidden="1">
      <c r="M38" s="23" t="s">
        <v>165</v>
      </c>
      <c r="N38" s="23" t="s">
        <v>443</v>
      </c>
      <c r="O38" s="23" t="s">
        <v>165</v>
      </c>
    </row>
    <row r="39" spans="13:15" hidden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O41"/>
  <sheetViews>
    <sheetView workbookViewId="0"/>
  </sheetViews>
  <sheetFormatPr baseColWidth="10" defaultColWidth="0" defaultRowHeight="15" zeroHeight="1" x14ac:dyDescent="0"/>
  <cols>
    <col min="1" max="1" width="2.83203125" style="1" customWidth="1"/>
    <col min="2" max="2" width="8.83203125" style="1" bestFit="1" customWidth="1"/>
    <col min="3" max="3" width="7.5" style="1" bestFit="1" customWidth="1"/>
    <col min="4" max="4" width="14.6640625" style="1" bestFit="1" customWidth="1"/>
    <col min="5" max="5" width="62" style="1" bestFit="1" customWidth="1"/>
    <col min="6" max="12" width="11.5" style="1" customWidth="1"/>
    <col min="13" max="15" width="0" style="1" hidden="1" customWidth="1"/>
    <col min="16" max="16384" width="11.5" style="1" hidden="1"/>
  </cols>
  <sheetData>
    <row r="1" spans="2:15"/>
    <row r="2" spans="2:15">
      <c r="B2" s="3" t="str">
        <f>IF(T!$D$2=T!$M$2,M2,IF(T!$D$2=T!$N$2,N2,O2))</f>
        <v>SI prefix</v>
      </c>
      <c r="C2" s="3" t="str">
        <f>IF(T!$D$2=T!$M$2,M21,IF(T!$D$2=T!$N$2,N21,O21))</f>
        <v>symbol</v>
      </c>
      <c r="D2" s="3" t="str">
        <f>IF(T!$D$2=T!$M$2,M22,IF(T!$D$2=T!$N$2,N22,O22))</f>
        <v>meaning</v>
      </c>
      <c r="E2" s="3" t="str">
        <f>IF(T!$D$2=T!$M$2,M23,IF(T!$D$2=T!$N$2,N23,O23))</f>
        <v>etymology</v>
      </c>
      <c r="M2" s="1" t="s">
        <v>46</v>
      </c>
      <c r="N2" s="1" t="s">
        <v>455</v>
      </c>
      <c r="O2" s="1" t="s">
        <v>86</v>
      </c>
    </row>
    <row r="3" spans="2:15" ht="16">
      <c r="B3" s="2" t="str">
        <f>IF(T!$D$2=T!$M$2,M3,IF(T!$D$2=T!$N$2,N3,O3))</f>
        <v>exa</v>
      </c>
      <c r="C3" s="2" t="s">
        <v>14</v>
      </c>
      <c r="D3" s="2" t="s">
        <v>57</v>
      </c>
      <c r="E3" s="2" t="str">
        <f>IF(T!$D$2=T!$M$2,M25,IF(T!$D$2=T!$N$2,N25,O25))</f>
        <v>ancient Greek 6 (ἕξ = hex)</v>
      </c>
      <c r="M3" s="1" t="s">
        <v>11</v>
      </c>
      <c r="N3" s="1" t="s">
        <v>456</v>
      </c>
      <c r="O3" s="1" t="s">
        <v>11</v>
      </c>
    </row>
    <row r="4" spans="2:15" ht="16">
      <c r="B4" s="2" t="str">
        <f>IF(T!$D$2=T!$M$2,M4,IF(T!$D$2=T!$N$2,N4,O4))</f>
        <v>peta</v>
      </c>
      <c r="C4" s="2" t="s">
        <v>13</v>
      </c>
      <c r="D4" s="2" t="s">
        <v>58</v>
      </c>
      <c r="E4" s="2" t="str">
        <f>IF(T!$D$2=T!$M$2,M26,IF(T!$D$2=T!$N$2,N26,O26))</f>
        <v>ancient Greek 5 (πέντε = pente)</v>
      </c>
      <c r="M4" s="1" t="s">
        <v>10</v>
      </c>
      <c r="N4" s="1" t="s">
        <v>457</v>
      </c>
      <c r="O4" s="1" t="s">
        <v>10</v>
      </c>
    </row>
    <row r="5" spans="2:15" ht="16">
      <c r="B5" s="2" t="str">
        <f>IF(T!$D$2=T!$M$2,M5,IF(T!$D$2=T!$N$2,N5,O5))</f>
        <v>tera</v>
      </c>
      <c r="C5" s="2" t="s">
        <v>12</v>
      </c>
      <c r="D5" s="2" t="s">
        <v>59</v>
      </c>
      <c r="E5" s="2" t="str">
        <f>IF(T!$D$2=T!$M$2,M27,IF(T!$D$2=T!$N$2,N27,O27))</f>
        <v>ancient Greek 4 (τέτταρες = tettares), originally: monster (τέρας = teras)</v>
      </c>
      <c r="M5" s="1" t="s">
        <v>9</v>
      </c>
      <c r="N5" s="1" t="s">
        <v>458</v>
      </c>
      <c r="O5" s="1" t="s">
        <v>9</v>
      </c>
    </row>
    <row r="6" spans="2:15" ht="16">
      <c r="B6" s="2" t="str">
        <f>IF(T!$D$2=T!$M$2,M6,IF(T!$D$2=T!$N$2,N6,O6))</f>
        <v>giga</v>
      </c>
      <c r="C6" s="2" t="s">
        <v>8</v>
      </c>
      <c r="D6" s="2" t="s">
        <v>60</v>
      </c>
      <c r="E6" s="2" t="str">
        <f>IF(T!$D$2=T!$M$2,M28,IF(T!$D$2=T!$N$2,N28,O28))</f>
        <v>ancient Greek giant (γίγας = gigas)</v>
      </c>
      <c r="M6" s="1" t="s">
        <v>7</v>
      </c>
      <c r="N6" s="1" t="s">
        <v>459</v>
      </c>
      <c r="O6" s="1" t="s">
        <v>7</v>
      </c>
    </row>
    <row r="7" spans="2:15" ht="16">
      <c r="B7" s="2" t="str">
        <f>IF(T!$D$2=T!$M$2,M7,IF(T!$D$2=T!$N$2,N7,O7))</f>
        <v>mega</v>
      </c>
      <c r="C7" s="2" t="s">
        <v>6</v>
      </c>
      <c r="D7" s="2" t="s">
        <v>61</v>
      </c>
      <c r="E7" s="2" t="str">
        <f>IF(T!$D$2=T!$M$2,M29,IF(T!$D$2=T!$N$2,N29,O29))</f>
        <v>ancient Greek great (μέγας = megas)</v>
      </c>
      <c r="M7" s="1" t="s">
        <v>5</v>
      </c>
      <c r="N7" s="1" t="s">
        <v>460</v>
      </c>
      <c r="O7" s="1" t="s">
        <v>5</v>
      </c>
    </row>
    <row r="8" spans="2:15" ht="16">
      <c r="B8" s="2" t="str">
        <f>IF(T!$D$2=T!$M$2,M8,IF(T!$D$2=T!$N$2,N8,O8))</f>
        <v>kilo</v>
      </c>
      <c r="C8" s="2" t="s">
        <v>4</v>
      </c>
      <c r="D8" s="2" t="s">
        <v>62</v>
      </c>
      <c r="E8" s="2" t="str">
        <f>IF(T!$D$2=T!$M$2,M30,IF(T!$D$2=T!$N$2,N30,O30))</f>
        <v>ancient Greek 1000 (χίλιοι = khilioi)</v>
      </c>
      <c r="M8" s="1" t="s">
        <v>3</v>
      </c>
      <c r="N8" s="1" t="s">
        <v>461</v>
      </c>
      <c r="O8" s="1" t="s">
        <v>3</v>
      </c>
    </row>
    <row r="9" spans="2:15" ht="16">
      <c r="B9" s="2" t="str">
        <f>IF(T!$D$2=T!$M$2,M9,IF(T!$D$2=T!$N$2,N9,O9))</f>
        <v>hecto</v>
      </c>
      <c r="C9" s="2" t="s">
        <v>2</v>
      </c>
      <c r="D9" s="2" t="s">
        <v>52</v>
      </c>
      <c r="E9" s="2" t="str">
        <f>IF(T!$D$2=T!$M$2,M31,IF(T!$D$2=T!$N$2,N31,O31))</f>
        <v>ancient Greek 100 (ἑκατόν = hekaton)</v>
      </c>
      <c r="M9" s="1" t="s">
        <v>1</v>
      </c>
      <c r="N9" s="1" t="s">
        <v>462</v>
      </c>
      <c r="O9" s="1" t="s">
        <v>88</v>
      </c>
    </row>
    <row r="10" spans="2:15" ht="16">
      <c r="B10" s="2" t="str">
        <f>IF(T!$D$2=T!$M$2,M10,IF(T!$D$2=T!$N$2,N10,O10))</f>
        <v>deca</v>
      </c>
      <c r="C10" s="2" t="s">
        <v>32</v>
      </c>
      <c r="D10" s="2" t="s">
        <v>53</v>
      </c>
      <c r="E10" s="2" t="str">
        <f>IF(T!$D$2=T!$M$2,M32,IF(T!$D$2=T!$N$2,N32,O32))</f>
        <v>ancient Greek 10 (δέκα = deka)</v>
      </c>
      <c r="M10" s="1" t="s">
        <v>0</v>
      </c>
      <c r="N10" s="1" t="s">
        <v>463</v>
      </c>
      <c r="O10" s="1" t="s">
        <v>87</v>
      </c>
    </row>
    <row r="11" spans="2:15">
      <c r="B11" s="3"/>
      <c r="C11" s="3"/>
      <c r="D11" s="3"/>
      <c r="E11" s="3"/>
    </row>
    <row r="12" spans="2:15" ht="16">
      <c r="B12" s="2" t="str">
        <f>IF(T!$D$2=T!$M$2,M12,IF(T!$D$2=T!$N$2,N12,O12))</f>
        <v>deci</v>
      </c>
      <c r="C12" s="2" t="s">
        <v>16</v>
      </c>
      <c r="D12" s="2" t="s">
        <v>54</v>
      </c>
      <c r="E12" s="2" t="str">
        <f>IF(T!$D$2=T!$M$2,M34,IF(T!$D$2=T!$N$2,N34,O34))</f>
        <v>Latin 10 (decem)</v>
      </c>
      <c r="M12" s="1" t="s">
        <v>15</v>
      </c>
      <c r="N12" s="1" t="s">
        <v>464</v>
      </c>
      <c r="O12" s="1" t="s">
        <v>15</v>
      </c>
    </row>
    <row r="13" spans="2:15" ht="16">
      <c r="B13" s="2" t="str">
        <f>IF(T!$D$2=T!$M$2,M13,IF(T!$D$2=T!$N$2,N13,O13))</f>
        <v>centi</v>
      </c>
      <c r="C13" s="2" t="s">
        <v>17</v>
      </c>
      <c r="D13" s="2" t="s">
        <v>55</v>
      </c>
      <c r="E13" s="2" t="str">
        <f>IF(T!$D$2=T!$M$2,M35,IF(T!$D$2=T!$N$2,N35,O35))</f>
        <v>Latin 100 (centum)</v>
      </c>
      <c r="M13" s="1" t="s">
        <v>18</v>
      </c>
      <c r="N13" s="1" t="s">
        <v>465</v>
      </c>
      <c r="O13" s="1" t="s">
        <v>18</v>
      </c>
    </row>
    <row r="14" spans="2:15" ht="16">
      <c r="B14" s="2" t="str">
        <f>IF(T!$D$2=T!$M$2,M14,IF(T!$D$2=T!$N$2,N14,O14))</f>
        <v>milli</v>
      </c>
      <c r="C14" s="2" t="s">
        <v>19</v>
      </c>
      <c r="D14" s="2" t="s">
        <v>63</v>
      </c>
      <c r="E14" s="2" t="str">
        <f>IF(T!$D$2=T!$M$2,M36,IF(T!$D$2=T!$N$2,N36,O36))</f>
        <v>Latin 1000 (mille, pl. milia)</v>
      </c>
      <c r="M14" s="1" t="s">
        <v>45</v>
      </c>
      <c r="N14" s="1" t="s">
        <v>466</v>
      </c>
      <c r="O14" s="1" t="s">
        <v>45</v>
      </c>
    </row>
    <row r="15" spans="2:15" ht="16">
      <c r="B15" s="2" t="str">
        <f>IF(T!$D$2=T!$M$2,M15,IF(T!$D$2=T!$N$2,N15,O15))</f>
        <v>micro</v>
      </c>
      <c r="C15" s="2" t="s">
        <v>21</v>
      </c>
      <c r="D15" s="2" t="s">
        <v>64</v>
      </c>
      <c r="E15" s="2" t="str">
        <f>IF(T!$D$2=T!$M$2,M37,IF(T!$D$2=T!$N$2,N37,O37))</f>
        <v>ancient Greek small (μικρός = mikros)</v>
      </c>
      <c r="M15" s="1" t="s">
        <v>20</v>
      </c>
      <c r="N15" s="1" t="s">
        <v>467</v>
      </c>
      <c r="O15" s="1" t="s">
        <v>89</v>
      </c>
    </row>
    <row r="16" spans="2:15" ht="16">
      <c r="B16" s="2" t="str">
        <f>IF(T!$D$2=T!$M$2,M16,IF(T!$D$2=T!$N$2,N16,O16))</f>
        <v>nano</v>
      </c>
      <c r="C16" s="2" t="s">
        <v>23</v>
      </c>
      <c r="D16" s="2" t="s">
        <v>65</v>
      </c>
      <c r="E16" s="2" t="str">
        <f>IF(T!$D$2=T!$M$2,M38,IF(T!$D$2=T!$N$2,N38,O38))</f>
        <v>ancient Greek dwarf (νᾶνος = nanos)</v>
      </c>
      <c r="M16" s="1" t="s">
        <v>22</v>
      </c>
      <c r="N16" s="1" t="s">
        <v>468</v>
      </c>
      <c r="O16" s="1" t="s">
        <v>22</v>
      </c>
    </row>
    <row r="17" spans="2:15" ht="16">
      <c r="B17" s="2" t="str">
        <f>IF(T!$D$2=T!$M$2,M17,IF(T!$D$2=T!$N$2,N17,O17))</f>
        <v>pico</v>
      </c>
      <c r="C17" s="2" t="s">
        <v>27</v>
      </c>
      <c r="D17" s="2" t="s">
        <v>66</v>
      </c>
      <c r="E17" s="2" t="str">
        <f>IF(T!$D$2=T!$M$2,M39,IF(T!$D$2=T!$N$2,N39,O39))</f>
        <v>Spanish small, bit (pico)</v>
      </c>
      <c r="M17" s="1" t="s">
        <v>24</v>
      </c>
      <c r="N17" s="1" t="s">
        <v>469</v>
      </c>
      <c r="O17" s="1" t="s">
        <v>90</v>
      </c>
    </row>
    <row r="18" spans="2:15" ht="16">
      <c r="B18" s="2" t="str">
        <f>IF(T!$D$2=T!$M$2,M18,IF(T!$D$2=T!$N$2,N18,O18))</f>
        <v>femto</v>
      </c>
      <c r="C18" s="2" t="s">
        <v>28</v>
      </c>
      <c r="D18" s="2" t="s">
        <v>67</v>
      </c>
      <c r="E18" s="2" t="str">
        <f>IF(T!$D$2=T!$M$2,M40,IF(T!$D$2=T!$N$2,N40,O40))</f>
        <v>Danish 15 (femten)</v>
      </c>
      <c r="M18" s="1" t="s">
        <v>25</v>
      </c>
      <c r="N18" s="1" t="s">
        <v>470</v>
      </c>
      <c r="O18" s="1" t="s">
        <v>25</v>
      </c>
    </row>
    <row r="19" spans="2:15" ht="16">
      <c r="B19" s="2" t="str">
        <f>IF(T!$D$2=T!$M$2,M19,IF(T!$D$2=T!$N$2,N19,O19))</f>
        <v>atto</v>
      </c>
      <c r="C19" s="2" t="s">
        <v>29</v>
      </c>
      <c r="D19" s="2" t="s">
        <v>68</v>
      </c>
      <c r="E19" s="2" t="str">
        <f>IF(T!$D$2=T!$M$2,M41,IF(T!$D$2=T!$N$2,N41,O41))</f>
        <v>Danish 18 (atten)</v>
      </c>
      <c r="M19" s="1" t="s">
        <v>26</v>
      </c>
      <c r="N19" s="1" t="s">
        <v>471</v>
      </c>
      <c r="O19" s="1" t="s">
        <v>26</v>
      </c>
    </row>
    <row r="20" spans="2:15"/>
    <row r="21" spans="2:15" hidden="1">
      <c r="M21" s="1" t="s">
        <v>47</v>
      </c>
      <c r="N21" s="1" t="s">
        <v>415</v>
      </c>
      <c r="O21" s="1" t="s">
        <v>121</v>
      </c>
    </row>
    <row r="22" spans="2:15" hidden="1">
      <c r="M22" s="1" t="s">
        <v>48</v>
      </c>
      <c r="N22" s="1" t="s">
        <v>453</v>
      </c>
      <c r="O22" s="1" t="s">
        <v>122</v>
      </c>
    </row>
    <row r="23" spans="2:15" hidden="1">
      <c r="M23" s="1" t="s">
        <v>49</v>
      </c>
      <c r="N23" s="1" t="s">
        <v>454</v>
      </c>
      <c r="O23" s="1" t="s">
        <v>123</v>
      </c>
    </row>
    <row r="24" spans="2:15" hidden="1"/>
    <row r="25" spans="2:15" hidden="1">
      <c r="M25" s="1" t="s">
        <v>39</v>
      </c>
      <c r="N25" s="1" t="s">
        <v>480</v>
      </c>
      <c r="O25" s="1" t="s">
        <v>472</v>
      </c>
    </row>
    <row r="26" spans="2:15" hidden="1">
      <c r="M26" s="1" t="s">
        <v>38</v>
      </c>
      <c r="N26" s="1" t="s">
        <v>481</v>
      </c>
      <c r="O26" s="1" t="s">
        <v>473</v>
      </c>
    </row>
    <row r="27" spans="2:15" hidden="1">
      <c r="M27" s="1" t="s">
        <v>40</v>
      </c>
      <c r="N27" s="1" t="s">
        <v>482</v>
      </c>
      <c r="O27" s="1" t="s">
        <v>474</v>
      </c>
    </row>
    <row r="28" spans="2:15" hidden="1">
      <c r="M28" s="1" t="s">
        <v>41</v>
      </c>
      <c r="N28" s="1" t="s">
        <v>483</v>
      </c>
      <c r="O28" s="1" t="s">
        <v>475</v>
      </c>
    </row>
    <row r="29" spans="2:15" hidden="1">
      <c r="M29" s="1" t="s">
        <v>42</v>
      </c>
      <c r="N29" s="1" t="s">
        <v>484</v>
      </c>
      <c r="O29" s="1" t="s">
        <v>476</v>
      </c>
    </row>
    <row r="30" spans="2:15" hidden="1">
      <c r="M30" s="1" t="s">
        <v>44</v>
      </c>
      <c r="N30" s="1" t="s">
        <v>485</v>
      </c>
      <c r="O30" s="1" t="s">
        <v>477</v>
      </c>
    </row>
    <row r="31" spans="2:15" hidden="1">
      <c r="M31" s="1" t="s">
        <v>36</v>
      </c>
      <c r="N31" s="1" t="s">
        <v>486</v>
      </c>
      <c r="O31" s="1" t="s">
        <v>478</v>
      </c>
    </row>
    <row r="32" spans="2:15" hidden="1">
      <c r="M32" s="1" t="s">
        <v>37</v>
      </c>
      <c r="N32" s="1" t="s">
        <v>487</v>
      </c>
      <c r="O32" s="1" t="s">
        <v>479</v>
      </c>
    </row>
    <row r="33" spans="13:15" hidden="1"/>
    <row r="34" spans="13:15" hidden="1">
      <c r="M34" s="1" t="s">
        <v>50</v>
      </c>
      <c r="N34" s="1" t="s">
        <v>488</v>
      </c>
      <c r="O34" s="1" t="s">
        <v>124</v>
      </c>
    </row>
    <row r="35" spans="13:15" hidden="1">
      <c r="M35" s="1" t="s">
        <v>51</v>
      </c>
      <c r="N35" s="1" t="s">
        <v>489</v>
      </c>
      <c r="O35" s="1" t="s">
        <v>125</v>
      </c>
    </row>
    <row r="36" spans="13:15" hidden="1">
      <c r="M36" s="1" t="s">
        <v>56</v>
      </c>
      <c r="N36" s="1" t="s">
        <v>490</v>
      </c>
      <c r="O36" s="1" t="s">
        <v>452</v>
      </c>
    </row>
    <row r="37" spans="13:15" hidden="1">
      <c r="M37" s="1" t="s">
        <v>30</v>
      </c>
      <c r="N37" s="1" t="s">
        <v>493</v>
      </c>
      <c r="O37" s="1" t="s">
        <v>491</v>
      </c>
    </row>
    <row r="38" spans="13:15" hidden="1">
      <c r="M38" s="1" t="s">
        <v>43</v>
      </c>
      <c r="N38" s="1" t="s">
        <v>494</v>
      </c>
      <c r="O38" s="1" t="s">
        <v>492</v>
      </c>
    </row>
    <row r="39" spans="13:15" hidden="1">
      <c r="M39" s="1" t="s">
        <v>31</v>
      </c>
      <c r="N39" s="1" t="s">
        <v>495</v>
      </c>
      <c r="O39" s="1" t="s">
        <v>126</v>
      </c>
    </row>
    <row r="40" spans="13:15" hidden="1">
      <c r="M40" s="1" t="s">
        <v>34</v>
      </c>
      <c r="N40" s="1" t="s">
        <v>496</v>
      </c>
      <c r="O40" s="1" t="s">
        <v>127</v>
      </c>
    </row>
    <row r="41" spans="13:15" hidden="1">
      <c r="M41" s="1" t="s">
        <v>35</v>
      </c>
      <c r="N41" s="1" t="s">
        <v>497</v>
      </c>
      <c r="O41" s="1" t="s">
        <v>128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140"/>
  <sheetViews>
    <sheetView workbookViewId="0"/>
  </sheetViews>
  <sheetFormatPr baseColWidth="10" defaultColWidth="0" defaultRowHeight="15" zeroHeight="1" x14ac:dyDescent="0"/>
  <cols>
    <col min="1" max="1" width="2.5" style="4" customWidth="1"/>
    <col min="2" max="3" width="28.83203125" style="4" customWidth="1"/>
    <col min="4" max="4" width="11.5" style="4" customWidth="1"/>
    <col min="5" max="5" width="2.5" style="4" customWidth="1"/>
    <col min="6" max="6" width="20.6640625" style="4" customWidth="1"/>
    <col min="7" max="7" width="11.5" customWidth="1"/>
    <col min="8" max="12" width="11.5" style="4" customWidth="1"/>
    <col min="13" max="15" width="0" style="4" hidden="1" customWidth="1"/>
    <col min="16" max="16384" width="11.5" style="4" hidden="1"/>
  </cols>
  <sheetData>
    <row r="1" spans="1: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>
      <c r="A2" s="22"/>
      <c r="B2" s="4" t="str">
        <f>IF(T!$D$2=T!$M$2,M2,IF(T!$D$2=T!$N$2,N2,O2))</f>
        <v>Change the following quantities to the given unit.</v>
      </c>
      <c r="D2" s="22"/>
      <c r="E2" s="22"/>
      <c r="F2" s="22"/>
      <c r="G2" s="22"/>
      <c r="H2" s="22"/>
      <c r="I2" s="22"/>
      <c r="J2" s="22"/>
      <c r="K2" s="22"/>
      <c r="L2" s="22"/>
      <c r="M2" s="4" t="s">
        <v>185</v>
      </c>
      <c r="N2" s="8" t="s">
        <v>262</v>
      </c>
      <c r="O2" s="8" t="s">
        <v>261</v>
      </c>
    </row>
    <row r="3" spans="1: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5">
      <c r="A4" s="22"/>
      <c r="B4" s="5" t="s">
        <v>99</v>
      </c>
      <c r="C4" s="6"/>
      <c r="D4" s="5" t="s">
        <v>19</v>
      </c>
      <c r="E4" s="21" t="str">
        <f>IF(C4="","×",IF(C4='1.m'!C4,"✓","×"))</f>
        <v>×</v>
      </c>
      <c r="F4" s="22"/>
      <c r="G4" s="22"/>
      <c r="H4" s="22"/>
      <c r="I4" s="22"/>
      <c r="J4" s="22"/>
      <c r="K4" s="22"/>
      <c r="L4" s="22"/>
    </row>
    <row r="5" spans="1:15">
      <c r="A5" s="22"/>
      <c r="B5" s="5" t="s">
        <v>100</v>
      </c>
      <c r="C5" s="6"/>
      <c r="D5" s="5" t="s">
        <v>69</v>
      </c>
      <c r="E5" s="21" t="str">
        <f>IF(C5="","×",IF(C5='1.m'!C5,"✓","×"))</f>
        <v>×</v>
      </c>
      <c r="F5" s="22"/>
      <c r="G5" s="22"/>
      <c r="H5" s="22"/>
      <c r="I5" s="22"/>
      <c r="J5" s="22"/>
      <c r="K5" s="22"/>
      <c r="L5" s="22"/>
    </row>
    <row r="6" spans="1:15">
      <c r="A6" s="22"/>
      <c r="B6" s="5" t="s">
        <v>101</v>
      </c>
      <c r="C6" s="6"/>
      <c r="D6" s="5" t="s">
        <v>78</v>
      </c>
      <c r="E6" s="21" t="str">
        <f>IF(C6="","×",IF(C6='1.m'!C6,"✓","×"))</f>
        <v>×</v>
      </c>
      <c r="F6" s="22"/>
      <c r="G6" s="22"/>
      <c r="H6" s="22"/>
      <c r="I6" s="22"/>
      <c r="J6" s="22"/>
      <c r="K6" s="22"/>
      <c r="L6" s="22"/>
    </row>
    <row r="7" spans="1:15">
      <c r="A7" s="22"/>
      <c r="B7" s="5" t="s">
        <v>102</v>
      </c>
      <c r="C7" s="6"/>
      <c r="D7" s="5" t="s">
        <v>82</v>
      </c>
      <c r="E7" s="21" t="str">
        <f>IF(C7="","×",IF(C7='1.m'!C7,"✓","×"))</f>
        <v>×</v>
      </c>
      <c r="F7" s="22"/>
      <c r="G7" s="22"/>
      <c r="H7" s="22"/>
      <c r="I7" s="22"/>
      <c r="J7" s="22"/>
      <c r="K7" s="22"/>
      <c r="L7" s="22"/>
    </row>
    <row r="8" spans="1:15">
      <c r="A8" s="22"/>
      <c r="B8" s="5" t="s">
        <v>103</v>
      </c>
      <c r="C8" s="6"/>
      <c r="D8" s="5" t="s">
        <v>83</v>
      </c>
      <c r="E8" s="21" t="str">
        <f>IF(C8="","×",IF(C8='1.m'!C8,"✓","×"))</f>
        <v>×</v>
      </c>
      <c r="F8" s="22"/>
      <c r="G8" s="22"/>
      <c r="H8" s="22"/>
      <c r="I8" s="22"/>
      <c r="J8" s="22"/>
      <c r="K8" s="22"/>
      <c r="L8" s="22"/>
    </row>
    <row r="9" spans="1:15">
      <c r="A9" s="22"/>
      <c r="B9" s="5" t="s">
        <v>104</v>
      </c>
      <c r="C9" s="6"/>
      <c r="D9" s="5" t="s">
        <v>79</v>
      </c>
      <c r="E9" s="21" t="str">
        <f>IF(C9="","×",IF(C9='1.m'!C9,"✓","×"))</f>
        <v>×</v>
      </c>
      <c r="F9" s="22"/>
      <c r="G9" s="22"/>
      <c r="H9" s="22"/>
      <c r="I9" s="22"/>
      <c r="J9" s="22"/>
      <c r="K9" s="22"/>
      <c r="L9" s="22"/>
    </row>
    <row r="10" spans="1:15">
      <c r="A10" s="22"/>
      <c r="B10" s="5" t="s">
        <v>105</v>
      </c>
      <c r="C10" s="6"/>
      <c r="D10" s="5" t="s">
        <v>80</v>
      </c>
      <c r="E10" s="21" t="str">
        <f>IF(C10="","×",IF(C10='1.m'!C10,"✓","×"))</f>
        <v>×</v>
      </c>
      <c r="F10" s="22"/>
      <c r="G10" s="22"/>
      <c r="H10" s="22"/>
      <c r="I10" s="22"/>
      <c r="J10" s="22"/>
      <c r="K10" s="22"/>
      <c r="L10" s="22"/>
    </row>
    <row r="11" spans="1:15">
      <c r="A11" s="22"/>
      <c r="B11" s="5" t="s">
        <v>106</v>
      </c>
      <c r="C11" s="6"/>
      <c r="D11" s="5" t="s">
        <v>81</v>
      </c>
      <c r="E11" s="21" t="str">
        <f>IF(C11="","×",IF(C11='1.m'!C11,"✓","×"))</f>
        <v>×</v>
      </c>
      <c r="F11" s="22"/>
      <c r="G11" s="22"/>
      <c r="H11" s="22"/>
      <c r="I11" s="22"/>
      <c r="J11" s="22"/>
      <c r="K11" s="22"/>
      <c r="L11" s="22"/>
    </row>
    <row r="12" spans="1:15">
      <c r="A12" s="22"/>
      <c r="B12" s="5" t="s">
        <v>107</v>
      </c>
      <c r="C12" s="6"/>
      <c r="D12" s="5" t="s">
        <v>19</v>
      </c>
      <c r="E12" s="21" t="str">
        <f>IF(C12="","×",IF(C12='1.m'!C12,"✓","×"))</f>
        <v>×</v>
      </c>
      <c r="F12" s="22"/>
      <c r="G12" s="22"/>
      <c r="H12" s="22"/>
      <c r="I12" s="22"/>
      <c r="J12" s="22"/>
      <c r="K12" s="22"/>
      <c r="L12" s="22"/>
    </row>
    <row r="13" spans="1:15">
      <c r="A13" s="22"/>
      <c r="B13" s="5" t="s">
        <v>108</v>
      </c>
      <c r="C13" s="6"/>
      <c r="D13" s="5" t="s">
        <v>84</v>
      </c>
      <c r="E13" s="21" t="str">
        <f>IF(C13="","×",IF(C13='1.m'!C13,"✓","×"))</f>
        <v>×</v>
      </c>
      <c r="F13" s="22"/>
      <c r="G13" s="22"/>
      <c r="H13" s="22"/>
      <c r="I13" s="22"/>
      <c r="J13" s="22"/>
      <c r="K13" s="22"/>
      <c r="L13" s="22"/>
    </row>
    <row r="14" spans="1: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5" ht="16">
      <c r="A15" s="22"/>
      <c r="B15" s="5" t="s">
        <v>186</v>
      </c>
      <c r="C15" s="6"/>
      <c r="D15" s="5" t="s">
        <v>187</v>
      </c>
      <c r="E15" s="21" t="str">
        <f>IF(C15="","×",IF(C15='1.m'!C15,"✓","×"))</f>
        <v>×</v>
      </c>
      <c r="F15" s="22"/>
      <c r="G15" s="22"/>
      <c r="H15" s="22"/>
      <c r="I15" s="22"/>
      <c r="J15" s="22"/>
      <c r="K15" s="22"/>
      <c r="L15" s="22"/>
    </row>
    <row r="16" spans="1:15" ht="16">
      <c r="A16" s="22"/>
      <c r="B16" s="5" t="s">
        <v>188</v>
      </c>
      <c r="C16" s="6"/>
      <c r="D16" s="5" t="s">
        <v>77</v>
      </c>
      <c r="E16" s="21" t="str">
        <f>IF(C16="","×",IF(C16='1.m'!C16,"✓","×"))</f>
        <v>×</v>
      </c>
      <c r="F16" s="22"/>
      <c r="G16" s="22"/>
      <c r="H16" s="22"/>
      <c r="I16" s="22"/>
      <c r="J16" s="22"/>
      <c r="K16" s="22"/>
      <c r="L16" s="22"/>
    </row>
    <row r="17" spans="1:12" ht="16">
      <c r="A17" s="22"/>
      <c r="B17" s="5" t="s">
        <v>109</v>
      </c>
      <c r="C17" s="6"/>
      <c r="D17" s="5" t="s">
        <v>187</v>
      </c>
      <c r="E17" s="21" t="str">
        <f>IF(C17="","×",IF(C17='1.m'!C17,"✓","×"))</f>
        <v>×</v>
      </c>
      <c r="F17" s="22"/>
      <c r="G17" s="22"/>
      <c r="H17" s="22"/>
      <c r="I17" s="22"/>
      <c r="J17" s="22"/>
      <c r="K17" s="22"/>
      <c r="L17" s="22"/>
    </row>
    <row r="18" spans="1:12" ht="16">
      <c r="A18" s="22"/>
      <c r="B18" s="5" t="s">
        <v>189</v>
      </c>
      <c r="C18" s="6"/>
      <c r="D18" s="5" t="s">
        <v>187</v>
      </c>
      <c r="E18" s="21" t="str">
        <f>IF(C18="","×",IF(C18='1.m'!C18,"✓","×"))</f>
        <v>×</v>
      </c>
      <c r="F18" s="22"/>
      <c r="G18" s="22"/>
      <c r="H18" s="22"/>
      <c r="I18" s="22"/>
      <c r="J18" s="22"/>
      <c r="K18" s="22"/>
      <c r="L18" s="22"/>
    </row>
    <row r="19" spans="1:12" ht="16">
      <c r="A19" s="22"/>
      <c r="B19" s="5" t="s">
        <v>190</v>
      </c>
      <c r="C19" s="6"/>
      <c r="D19" s="5" t="s">
        <v>77</v>
      </c>
      <c r="E19" s="21" t="str">
        <f>IF(C19="","×",IF(C19='1.m'!C19,"✓","×"))</f>
        <v>×</v>
      </c>
      <c r="F19" s="22"/>
      <c r="G19" s="22"/>
      <c r="H19" s="22"/>
      <c r="I19" s="22"/>
      <c r="J19" s="22"/>
      <c r="K19" s="22"/>
      <c r="L19" s="22"/>
    </row>
    <row r="20" spans="1:12" ht="16">
      <c r="A20" s="22"/>
      <c r="B20" s="5" t="s">
        <v>191</v>
      </c>
      <c r="C20" s="6"/>
      <c r="D20" s="5" t="s">
        <v>192</v>
      </c>
      <c r="E20" s="21" t="str">
        <f>IF(C20="","×",IF(C20='1.m'!C20,"✓","×"))</f>
        <v>×</v>
      </c>
      <c r="F20" s="22"/>
      <c r="G20" s="22"/>
      <c r="H20" s="22"/>
      <c r="I20" s="22"/>
      <c r="J20" s="22"/>
      <c r="K20" s="22"/>
      <c r="L20" s="22"/>
    </row>
    <row r="21" spans="1:12" ht="16">
      <c r="A21" s="22"/>
      <c r="B21" s="5" t="s">
        <v>193</v>
      </c>
      <c r="C21" s="6"/>
      <c r="D21" s="5" t="s">
        <v>192</v>
      </c>
      <c r="E21" s="21" t="str">
        <f>IF(C21="","×",IF(C21='1.m'!C21,"✓","×"))</f>
        <v>×</v>
      </c>
      <c r="F21" s="22"/>
      <c r="G21" s="22"/>
      <c r="H21" s="22"/>
      <c r="I21" s="22"/>
      <c r="J21" s="22"/>
      <c r="K21" s="22"/>
      <c r="L21" s="22"/>
    </row>
    <row r="22" spans="1:12" ht="16">
      <c r="A22" s="22"/>
      <c r="B22" s="5" t="s">
        <v>194</v>
      </c>
      <c r="C22" s="6"/>
      <c r="D22" s="5" t="s">
        <v>195</v>
      </c>
      <c r="E22" s="21" t="str">
        <f>IF(C22="","×",IF(C22='1.m'!C22,"✓","×"))</f>
        <v>×</v>
      </c>
      <c r="F22" s="22"/>
      <c r="G22" s="22"/>
      <c r="H22" s="22"/>
      <c r="I22" s="22"/>
      <c r="J22" s="22"/>
      <c r="K22" s="22"/>
      <c r="L22" s="22"/>
    </row>
    <row r="23" spans="1:12" ht="16">
      <c r="A23" s="22"/>
      <c r="B23" s="5" t="s">
        <v>196</v>
      </c>
      <c r="C23" s="6"/>
      <c r="D23" s="5" t="s">
        <v>192</v>
      </c>
      <c r="E23" s="21" t="str">
        <f>IF(C23="","×",IF(C23='1.m'!C23,"✓","×"))</f>
        <v>×</v>
      </c>
      <c r="F23" s="22"/>
      <c r="G23" s="22"/>
      <c r="H23" s="22"/>
      <c r="I23" s="22"/>
      <c r="J23" s="22"/>
      <c r="K23" s="22"/>
      <c r="L23" s="22"/>
    </row>
    <row r="24" spans="1:12" ht="16">
      <c r="A24" s="22"/>
      <c r="B24" s="5" t="s">
        <v>197</v>
      </c>
      <c r="C24" s="6"/>
      <c r="D24" s="5" t="s">
        <v>77</v>
      </c>
      <c r="E24" s="21" t="str">
        <f>IF(C24="","×",IF(C24='1.m'!C24,"✓","×"))</f>
        <v>×</v>
      </c>
      <c r="F24" s="22"/>
      <c r="G24" s="22"/>
      <c r="H24" s="22"/>
      <c r="I24" s="22"/>
      <c r="J24" s="22"/>
      <c r="K24" s="22"/>
      <c r="L24" s="22"/>
    </row>
    <row r="25" spans="1:1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A26" s="22"/>
      <c r="B26" s="5" t="s">
        <v>110</v>
      </c>
      <c r="C26" s="6"/>
      <c r="D26" s="5" t="s">
        <v>85</v>
      </c>
      <c r="E26" s="21" t="str">
        <f>IF(C26="","×",IF(C26='1.m'!C26,"✓","×"))</f>
        <v>×</v>
      </c>
      <c r="F26" s="22"/>
      <c r="G26" s="22"/>
      <c r="H26" s="22"/>
      <c r="I26" s="22"/>
      <c r="J26" s="22"/>
      <c r="K26" s="22"/>
      <c r="L26" s="22"/>
    </row>
    <row r="27" spans="1:12">
      <c r="A27" s="22"/>
      <c r="B27" s="5" t="s">
        <v>111</v>
      </c>
      <c r="C27" s="6"/>
      <c r="D27" s="5" t="s">
        <v>91</v>
      </c>
      <c r="E27" s="21" t="str">
        <f>IF(C27="","×",IF(C27='1.m'!C27,"✓","×"))</f>
        <v>×</v>
      </c>
      <c r="F27" s="22"/>
      <c r="G27" s="22"/>
      <c r="H27" s="22"/>
      <c r="I27" s="22"/>
      <c r="J27" s="22"/>
      <c r="K27" s="22"/>
      <c r="L27" s="22"/>
    </row>
    <row r="28" spans="1:12">
      <c r="A28" s="22"/>
      <c r="B28" s="5" t="s">
        <v>112</v>
      </c>
      <c r="C28" s="6"/>
      <c r="D28" s="5" t="s">
        <v>92</v>
      </c>
      <c r="E28" s="21" t="str">
        <f>IF(C28="","×",IF(C28='1.m'!C28,"✓","×"))</f>
        <v>×</v>
      </c>
      <c r="F28" s="22"/>
      <c r="G28" s="22"/>
      <c r="H28" s="22"/>
      <c r="I28" s="22"/>
      <c r="J28" s="22"/>
      <c r="K28" s="22"/>
      <c r="L28" s="22"/>
    </row>
    <row r="29" spans="1:12">
      <c r="A29" s="22"/>
      <c r="B29" s="5" t="s">
        <v>113</v>
      </c>
      <c r="C29" s="6"/>
      <c r="D29" s="5" t="s">
        <v>93</v>
      </c>
      <c r="E29" s="21" t="str">
        <f>IF(C29="","×",IF(C29='1.m'!C29,"✓","×"))</f>
        <v>×</v>
      </c>
      <c r="F29" s="22"/>
      <c r="G29" s="22"/>
      <c r="H29" s="22"/>
      <c r="I29" s="22"/>
      <c r="J29" s="22"/>
      <c r="K29" s="22"/>
      <c r="L29" s="22"/>
    </row>
    <row r="30" spans="1:12">
      <c r="A30" s="22"/>
      <c r="B30" s="5" t="s">
        <v>114</v>
      </c>
      <c r="C30" s="6"/>
      <c r="D30" s="5" t="s">
        <v>76</v>
      </c>
      <c r="E30" s="21" t="str">
        <f>IF(C30="","×",IF(C30='1.m'!C30,"✓","×"))</f>
        <v>×</v>
      </c>
      <c r="F30" s="22"/>
      <c r="G30" s="22"/>
      <c r="H30" s="22"/>
      <c r="I30" s="22"/>
      <c r="J30" s="22"/>
      <c r="K30" s="22"/>
      <c r="L30" s="22"/>
    </row>
    <row r="31" spans="1:12">
      <c r="A31" s="22"/>
      <c r="B31" s="5" t="s">
        <v>115</v>
      </c>
      <c r="C31" s="6"/>
      <c r="D31" s="5" t="s">
        <v>94</v>
      </c>
      <c r="E31" s="21" t="str">
        <f>IF(C31="","×",IF(C31='1.m'!C31,"✓","×"))</f>
        <v>×</v>
      </c>
      <c r="F31" s="22"/>
      <c r="G31" s="22"/>
      <c r="H31" s="22"/>
      <c r="I31" s="22"/>
      <c r="J31" s="22"/>
      <c r="K31" s="22"/>
      <c r="L31" s="22"/>
    </row>
    <row r="32" spans="1:12">
      <c r="A32" s="22"/>
      <c r="B32" s="5" t="s">
        <v>116</v>
      </c>
      <c r="C32" s="6"/>
      <c r="D32" s="5" t="s">
        <v>98</v>
      </c>
      <c r="E32" s="21" t="str">
        <f>IF(C32="","×",IF(C32='1.m'!C32,"✓","×"))</f>
        <v>×</v>
      </c>
      <c r="F32" s="22"/>
      <c r="G32" s="22"/>
      <c r="H32" s="22"/>
      <c r="I32" s="22"/>
      <c r="J32" s="22"/>
      <c r="K32" s="22"/>
      <c r="L32" s="22"/>
    </row>
    <row r="33" spans="1:12">
      <c r="A33" s="22"/>
      <c r="B33" s="5" t="s">
        <v>117</v>
      </c>
      <c r="C33" s="6"/>
      <c r="D33" s="5" t="s">
        <v>97</v>
      </c>
      <c r="E33" s="21" t="str">
        <f>IF(C33="","×",IF(C33='1.m'!C33,"✓","×"))</f>
        <v>×</v>
      </c>
      <c r="F33" s="22"/>
      <c r="G33" s="22"/>
      <c r="H33" s="22"/>
      <c r="I33" s="22"/>
      <c r="J33" s="22"/>
      <c r="K33" s="22"/>
      <c r="L33" s="22"/>
    </row>
    <row r="34" spans="1:12">
      <c r="A34" s="22"/>
      <c r="B34" s="5" t="s">
        <v>118</v>
      </c>
      <c r="C34" s="6"/>
      <c r="D34" s="5" t="s">
        <v>96</v>
      </c>
      <c r="E34" s="21" t="str">
        <f>IF(C34="","×",IF(C34='1.m'!C34,"✓","×"))</f>
        <v>×</v>
      </c>
      <c r="F34" s="22"/>
      <c r="G34" s="22"/>
      <c r="H34" s="22"/>
      <c r="I34" s="22"/>
      <c r="J34" s="22"/>
      <c r="K34" s="22"/>
      <c r="L34" s="22"/>
    </row>
    <row r="35" spans="1:12">
      <c r="A35" s="22"/>
      <c r="B35" s="5" t="s">
        <v>119</v>
      </c>
      <c r="C35" s="6"/>
      <c r="D35" s="5" t="s">
        <v>95</v>
      </c>
      <c r="E35" s="21" t="str">
        <f>IF(C35="","×",IF(C35='1.m'!C35,"✓","×"))</f>
        <v>×</v>
      </c>
      <c r="F35" s="22"/>
      <c r="G35" s="22"/>
      <c r="H35" s="22"/>
      <c r="I35" s="22"/>
      <c r="J35" s="22"/>
      <c r="K35" s="22"/>
      <c r="L35" s="22"/>
    </row>
    <row r="36" spans="1:1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6">
      <c r="A37" s="22"/>
      <c r="B37" s="5" t="s">
        <v>198</v>
      </c>
      <c r="C37" s="6"/>
      <c r="D37" s="5" t="s">
        <v>199</v>
      </c>
      <c r="E37" s="21" t="str">
        <f>IF(C37="","×",IF(C37='1.m'!C37,"✓","×"))</f>
        <v>×</v>
      </c>
      <c r="F37" s="22"/>
      <c r="G37" s="22"/>
      <c r="H37" s="22"/>
      <c r="I37" s="22"/>
      <c r="J37" s="22"/>
      <c r="K37" s="22"/>
      <c r="L37" s="22"/>
    </row>
    <row r="38" spans="1:12" ht="16">
      <c r="A38" s="22"/>
      <c r="B38" s="5" t="s">
        <v>200</v>
      </c>
      <c r="C38" s="6"/>
      <c r="D38" s="5" t="s">
        <v>73</v>
      </c>
      <c r="E38" s="21" t="str">
        <f>IF(C38="","×",IF(C38='1.m'!C38,"✓","×"))</f>
        <v>×</v>
      </c>
      <c r="F38" s="22"/>
      <c r="G38" s="22"/>
      <c r="H38" s="22"/>
      <c r="I38" s="22"/>
      <c r="J38" s="22"/>
      <c r="K38" s="22"/>
      <c r="L38" s="22"/>
    </row>
    <row r="39" spans="1:12" ht="16">
      <c r="A39" s="22"/>
      <c r="B39" s="5" t="s">
        <v>201</v>
      </c>
      <c r="C39" s="6"/>
      <c r="D39" s="5" t="s">
        <v>202</v>
      </c>
      <c r="E39" s="21" t="str">
        <f>IF(C39="","×",IF(C39='1.m'!C39,"✓","×"))</f>
        <v>×</v>
      </c>
      <c r="F39" s="22"/>
      <c r="G39" s="22"/>
      <c r="H39" s="22"/>
      <c r="I39" s="22"/>
      <c r="J39" s="22"/>
      <c r="K39" s="22"/>
      <c r="L39" s="22"/>
    </row>
    <row r="40" spans="1:12" ht="16">
      <c r="A40" s="22"/>
      <c r="B40" s="5" t="s">
        <v>203</v>
      </c>
      <c r="C40" s="6"/>
      <c r="D40" s="5" t="s">
        <v>204</v>
      </c>
      <c r="E40" s="21" t="str">
        <f>IF(C40="","×",IF(C40='1.m'!C40,"✓","×"))</f>
        <v>×</v>
      </c>
      <c r="F40" s="22"/>
      <c r="G40" s="22"/>
      <c r="H40" s="22"/>
      <c r="I40" s="22"/>
      <c r="J40" s="22"/>
      <c r="K40" s="22"/>
      <c r="L40" s="22"/>
    </row>
    <row r="41" spans="1:12" ht="16">
      <c r="A41" s="22"/>
      <c r="B41" s="5" t="s">
        <v>205</v>
      </c>
      <c r="C41" s="6"/>
      <c r="D41" s="5" t="s">
        <v>206</v>
      </c>
      <c r="E41" s="21" t="str">
        <f>IF(C41="","×",IF(C41='1.m'!C41,"✓","×"))</f>
        <v>×</v>
      </c>
      <c r="F41" s="22"/>
      <c r="G41" s="22"/>
      <c r="H41" s="22"/>
      <c r="I41" s="22"/>
      <c r="J41" s="22"/>
      <c r="K41" s="22"/>
      <c r="L41" s="22"/>
    </row>
    <row r="42" spans="1:12" ht="16">
      <c r="A42" s="22"/>
      <c r="B42" s="5" t="s">
        <v>207</v>
      </c>
      <c r="C42" s="6"/>
      <c r="D42" s="5" t="s">
        <v>120</v>
      </c>
      <c r="E42" s="21" t="str">
        <f>IF(C42="","×",IF(C42='1.m'!C42,"✓","×"))</f>
        <v>×</v>
      </c>
      <c r="F42" s="22"/>
      <c r="G42" s="22"/>
      <c r="H42" s="22"/>
      <c r="I42" s="22"/>
      <c r="J42" s="22"/>
      <c r="K42" s="22"/>
      <c r="L42" s="22"/>
    </row>
    <row r="43" spans="1:12" ht="16">
      <c r="A43" s="22"/>
      <c r="B43" s="5" t="s">
        <v>208</v>
      </c>
      <c r="C43" s="6"/>
      <c r="D43" s="5" t="s">
        <v>209</v>
      </c>
      <c r="E43" s="21" t="str">
        <f>IF(C43="","×",IF(C43='1.m'!C43,"✓","×"))</f>
        <v>×</v>
      </c>
      <c r="F43" s="22"/>
      <c r="G43" s="22"/>
      <c r="H43" s="22"/>
      <c r="I43" s="22"/>
      <c r="J43" s="22"/>
      <c r="K43" s="22"/>
      <c r="L43" s="22"/>
    </row>
    <row r="44" spans="1:12" ht="16">
      <c r="A44" s="22"/>
      <c r="B44" s="5" t="s">
        <v>210</v>
      </c>
      <c r="C44" s="6"/>
      <c r="D44" s="5" t="s">
        <v>211</v>
      </c>
      <c r="E44" s="21" t="str">
        <f>IF(C44="","×",IF(C44='1.m'!C44,"✓","×"))</f>
        <v>×</v>
      </c>
      <c r="F44" s="22"/>
      <c r="G44" s="22"/>
      <c r="H44" s="22"/>
      <c r="I44" s="22"/>
      <c r="J44" s="22"/>
      <c r="K44" s="22"/>
      <c r="L44" s="22"/>
    </row>
    <row r="45" spans="1:12" ht="16">
      <c r="A45" s="22"/>
      <c r="B45" s="5" t="s">
        <v>212</v>
      </c>
      <c r="C45" s="6"/>
      <c r="D45" s="5" t="s">
        <v>213</v>
      </c>
      <c r="E45" s="21" t="str">
        <f>IF(C45="","×",IF(C45='1.m'!C45,"✓","×"))</f>
        <v>×</v>
      </c>
      <c r="F45" s="22"/>
      <c r="G45" s="22"/>
      <c r="H45" s="22"/>
      <c r="I45" s="22"/>
      <c r="J45" s="22"/>
      <c r="K45" s="22"/>
      <c r="L45" s="22"/>
    </row>
    <row r="46" spans="1:12" ht="16">
      <c r="A46" s="22"/>
      <c r="B46" s="5" t="s">
        <v>214</v>
      </c>
      <c r="C46" s="6"/>
      <c r="D46" s="5" t="s">
        <v>215</v>
      </c>
      <c r="E46" s="21" t="str">
        <f>IF(C46="","×",IF(C46='1.m'!C46,"✓","×"))</f>
        <v>×</v>
      </c>
      <c r="F46" s="22"/>
      <c r="G46" s="22"/>
      <c r="H46" s="22"/>
      <c r="I46" s="22"/>
      <c r="J46" s="22"/>
      <c r="K46" s="22"/>
      <c r="L46" s="22"/>
    </row>
    <row r="47" spans="1:1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>
      <c r="A48" s="22"/>
      <c r="B48" s="5" t="s">
        <v>168</v>
      </c>
      <c r="C48" s="6"/>
      <c r="D48" s="5" t="s">
        <v>169</v>
      </c>
      <c r="E48" s="21" t="str">
        <f>IF(C48="","×",IF(C48='1.m'!C48,"✓","×"))</f>
        <v>×</v>
      </c>
      <c r="F48" s="22"/>
      <c r="G48" s="22"/>
      <c r="H48" s="22"/>
      <c r="I48" s="22"/>
      <c r="J48" s="22"/>
      <c r="K48" s="22"/>
      <c r="L48" s="22"/>
    </row>
    <row r="49" spans="1:12">
      <c r="A49" s="22"/>
      <c r="B49" s="5" t="s">
        <v>170</v>
      </c>
      <c r="C49" s="6"/>
      <c r="D49" s="5" t="s">
        <v>71</v>
      </c>
      <c r="E49" s="21" t="str">
        <f>IF(C49="","×",IF(C49='1.m'!C49,"✓","×"))</f>
        <v>×</v>
      </c>
      <c r="F49" s="22"/>
      <c r="G49" s="22"/>
      <c r="H49" s="22"/>
      <c r="I49" s="22"/>
      <c r="J49" s="22"/>
      <c r="K49" s="22"/>
      <c r="L49" s="22"/>
    </row>
    <row r="50" spans="1:12">
      <c r="A50" s="22"/>
      <c r="B50" s="5" t="s">
        <v>171</v>
      </c>
      <c r="C50" s="6"/>
      <c r="D50" s="5" t="s">
        <v>172</v>
      </c>
      <c r="E50" s="21" t="str">
        <f>IF(C50="","×",IF(C50='1.m'!C50,"✓","×"))</f>
        <v>×</v>
      </c>
      <c r="F50" s="22"/>
      <c r="G50" s="22"/>
      <c r="H50" s="22"/>
      <c r="I50" s="22"/>
      <c r="J50" s="22"/>
      <c r="K50" s="22"/>
      <c r="L50" s="22"/>
    </row>
    <row r="51" spans="1:12">
      <c r="A51" s="22"/>
      <c r="B51" s="5" t="s">
        <v>173</v>
      </c>
      <c r="C51" s="6"/>
      <c r="D51" s="5" t="s">
        <v>134</v>
      </c>
      <c r="E51" s="21" t="str">
        <f>IF(C51="","×",IF(C51='1.m'!C51,"✓","×"))</f>
        <v>×</v>
      </c>
      <c r="F51" s="22"/>
      <c r="G51" s="22"/>
      <c r="H51" s="22"/>
      <c r="I51" s="22"/>
      <c r="J51" s="22"/>
      <c r="K51" s="22"/>
      <c r="L51" s="22"/>
    </row>
    <row r="52" spans="1:12">
      <c r="A52" s="22"/>
      <c r="B52" s="5" t="s">
        <v>174</v>
      </c>
      <c r="C52" s="6"/>
      <c r="D52" s="5" t="s">
        <v>175</v>
      </c>
      <c r="E52" s="21" t="str">
        <f>IF(C52="","×",IF(C52='1.m'!C52,"✓","×"))</f>
        <v>×</v>
      </c>
      <c r="F52" s="22"/>
      <c r="G52" s="22"/>
      <c r="H52" s="22"/>
      <c r="I52" s="22"/>
      <c r="J52" s="22"/>
      <c r="K52" s="22"/>
      <c r="L52" s="22"/>
    </row>
    <row r="53" spans="1:12">
      <c r="A53" s="22"/>
      <c r="B53" s="5" t="s">
        <v>176</v>
      </c>
      <c r="C53" s="6"/>
      <c r="D53" s="5" t="s">
        <v>177</v>
      </c>
      <c r="E53" s="21" t="str">
        <f>IF(C53="","×",IF(C53='1.m'!C53,"✓","×"))</f>
        <v>×</v>
      </c>
      <c r="F53" s="22"/>
      <c r="G53" s="22"/>
      <c r="H53" s="22"/>
      <c r="I53" s="22"/>
      <c r="J53" s="22"/>
      <c r="K53" s="22"/>
      <c r="L53" s="22"/>
    </row>
    <row r="54" spans="1:12">
      <c r="A54" s="22"/>
      <c r="B54" s="5" t="s">
        <v>178</v>
      </c>
      <c r="C54" s="6"/>
      <c r="D54" s="5" t="s">
        <v>76</v>
      </c>
      <c r="E54" s="21" t="str">
        <f>IF(C54="","×",IF(C54='1.m'!C54,"✓","×"))</f>
        <v>×</v>
      </c>
      <c r="F54" s="22"/>
      <c r="G54" s="22"/>
      <c r="H54" s="22"/>
      <c r="I54" s="22"/>
      <c r="J54" s="22"/>
      <c r="K54" s="22"/>
      <c r="L54" s="22"/>
    </row>
    <row r="55" spans="1:12">
      <c r="A55" s="22"/>
      <c r="B55" s="5" t="s">
        <v>183</v>
      </c>
      <c r="C55" s="6"/>
      <c r="D55" s="5" t="s">
        <v>184</v>
      </c>
      <c r="E55" s="21" t="str">
        <f>IF(C55="","×",IF(C55='1.m'!C55,"✓","×"))</f>
        <v>×</v>
      </c>
      <c r="F55" s="22"/>
      <c r="G55" s="22"/>
      <c r="H55" s="22"/>
      <c r="I55" s="22"/>
      <c r="J55" s="22"/>
      <c r="K55" s="22"/>
      <c r="L55" s="22"/>
    </row>
    <row r="56" spans="1:12">
      <c r="A56" s="22"/>
      <c r="B56" s="5" t="s">
        <v>181</v>
      </c>
      <c r="C56" s="6"/>
      <c r="D56" s="5" t="s">
        <v>182</v>
      </c>
      <c r="E56" s="21" t="str">
        <f>IF(C56="","×",IF(C56='1.m'!C56,"✓","×"))</f>
        <v>×</v>
      </c>
      <c r="F56" s="22"/>
      <c r="G56" s="22"/>
      <c r="H56" s="22"/>
      <c r="I56" s="22"/>
      <c r="J56" s="22"/>
      <c r="K56" s="22"/>
      <c r="L56" s="22"/>
    </row>
    <row r="57" spans="1:12">
      <c r="A57" s="22"/>
      <c r="B57" s="5" t="s">
        <v>180</v>
      </c>
      <c r="C57" s="6"/>
      <c r="D57" s="5" t="s">
        <v>179</v>
      </c>
      <c r="E57" s="21" t="str">
        <f>IF(C57="","×",IF(C57='1.m'!C57,"✓","×"))</f>
        <v>×</v>
      </c>
      <c r="F57" s="22"/>
      <c r="G57" s="22"/>
      <c r="H57" s="22"/>
      <c r="I57" s="22"/>
      <c r="J57" s="22"/>
      <c r="K57" s="22"/>
      <c r="L57" s="22"/>
    </row>
    <row r="58" spans="1:1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6">
      <c r="A59" s="22"/>
      <c r="B59" s="5" t="s">
        <v>216</v>
      </c>
      <c r="C59" s="6"/>
      <c r="D59" s="5" t="s">
        <v>204</v>
      </c>
      <c r="E59" s="21" t="str">
        <f>IF(C59="","×",IF(C59='1.m'!C59,"✓","×"))</f>
        <v>×</v>
      </c>
      <c r="F59" s="22"/>
      <c r="G59" s="22"/>
      <c r="H59" s="22"/>
      <c r="I59" s="22"/>
      <c r="J59" s="22"/>
      <c r="K59" s="22"/>
      <c r="L59" s="22"/>
    </row>
    <row r="60" spans="1:12" ht="16">
      <c r="A60" s="22"/>
      <c r="B60" s="5" t="s">
        <v>217</v>
      </c>
      <c r="C60" s="6"/>
      <c r="D60" s="5" t="s">
        <v>213</v>
      </c>
      <c r="E60" s="21" t="str">
        <f>IF(C60="","×",IF(C60='1.m'!C60,"✓","×"))</f>
        <v>×</v>
      </c>
      <c r="F60" s="22"/>
      <c r="G60" s="22"/>
      <c r="H60" s="22"/>
      <c r="I60" s="22"/>
      <c r="J60" s="22"/>
      <c r="K60" s="22"/>
      <c r="L60" s="22"/>
    </row>
    <row r="61" spans="1:12" ht="16">
      <c r="A61" s="22"/>
      <c r="B61" s="5" t="s">
        <v>218</v>
      </c>
      <c r="C61" s="6"/>
      <c r="D61" s="5" t="s">
        <v>213</v>
      </c>
      <c r="E61" s="21" t="str">
        <f>IF(C61="","×",IF(C61='1.m'!C61,"✓","×"))</f>
        <v>×</v>
      </c>
      <c r="F61" s="22"/>
      <c r="G61" s="22"/>
      <c r="H61" s="22"/>
      <c r="I61" s="22"/>
      <c r="J61" s="22"/>
      <c r="K61" s="22"/>
      <c r="L61" s="22"/>
    </row>
    <row r="62" spans="1:12" ht="16">
      <c r="A62" s="22"/>
      <c r="B62" s="5" t="s">
        <v>219</v>
      </c>
      <c r="C62" s="6"/>
      <c r="D62" s="5" t="s">
        <v>202</v>
      </c>
      <c r="E62" s="21" t="str">
        <f>IF(C62="","×",IF(C62='1.m'!C62,"✓","×"))</f>
        <v>×</v>
      </c>
      <c r="F62" s="22"/>
      <c r="G62" s="22"/>
      <c r="H62" s="22"/>
      <c r="I62" s="22"/>
      <c r="J62" s="22"/>
      <c r="K62" s="22"/>
      <c r="L62" s="22"/>
    </row>
    <row r="63" spans="1:12" ht="16">
      <c r="A63" s="22"/>
      <c r="B63" s="7" t="s">
        <v>246</v>
      </c>
      <c r="C63" s="6"/>
      <c r="D63" s="7" t="s">
        <v>249</v>
      </c>
      <c r="E63" s="21" t="str">
        <f>IF(C63="","×",IF(C63='1.m'!C63,"✓","×"))</f>
        <v>×</v>
      </c>
      <c r="F63" s="22"/>
      <c r="G63" s="22"/>
      <c r="H63" s="22"/>
      <c r="I63" s="22"/>
      <c r="J63" s="22"/>
      <c r="K63" s="22"/>
      <c r="L63" s="22"/>
    </row>
    <row r="64" spans="1:12" ht="16">
      <c r="A64" s="22"/>
      <c r="B64" s="7" t="s">
        <v>247</v>
      </c>
      <c r="C64" s="6"/>
      <c r="D64" s="7" t="s">
        <v>215</v>
      </c>
      <c r="E64" s="21" t="str">
        <f>IF(C64="","×",IF(C64='1.m'!C64,"✓","×"))</f>
        <v>×</v>
      </c>
      <c r="F64" s="22"/>
      <c r="G64" s="22"/>
      <c r="H64" s="22"/>
      <c r="I64" s="22"/>
      <c r="J64" s="22"/>
      <c r="K64" s="22"/>
      <c r="L64" s="22"/>
    </row>
    <row r="65" spans="1:12" ht="16">
      <c r="A65" s="22"/>
      <c r="B65" s="7" t="s">
        <v>248</v>
      </c>
      <c r="C65" s="6"/>
      <c r="D65" s="7" t="s">
        <v>250</v>
      </c>
      <c r="E65" s="21" t="str">
        <f>IF(C65="","×",IF(C65='1.m'!C65,"✓","×"))</f>
        <v>×</v>
      </c>
      <c r="F65" s="22"/>
      <c r="G65" s="22"/>
      <c r="H65" s="22"/>
      <c r="I65" s="22"/>
      <c r="J65" s="22"/>
      <c r="K65" s="22"/>
      <c r="L65" s="22"/>
    </row>
    <row r="66" spans="1:12" ht="16">
      <c r="A66" s="22"/>
      <c r="B66" s="7" t="s">
        <v>252</v>
      </c>
      <c r="C66" s="6"/>
      <c r="D66" s="7" t="s">
        <v>251</v>
      </c>
      <c r="E66" s="21" t="str">
        <f>IF(C66="","×",IF(C66='1.m'!C66,"✓","×"))</f>
        <v>×</v>
      </c>
      <c r="F66" s="22"/>
      <c r="G66" s="22"/>
      <c r="H66" s="22"/>
      <c r="I66" s="22"/>
      <c r="J66" s="22"/>
      <c r="K66" s="22"/>
      <c r="L66" s="22"/>
    </row>
    <row r="67" spans="1:12" ht="16">
      <c r="A67" s="22"/>
      <c r="B67" s="5" t="s">
        <v>220</v>
      </c>
      <c r="C67" s="6"/>
      <c r="D67" s="5" t="s">
        <v>209</v>
      </c>
      <c r="E67" s="21" t="str">
        <f>IF(C67="","×",IF(C67='1.m'!C67,"✓","×"))</f>
        <v>×</v>
      </c>
      <c r="F67" s="22"/>
      <c r="G67" s="22"/>
      <c r="H67" s="22"/>
      <c r="I67" s="22"/>
      <c r="J67" s="22"/>
      <c r="K67" s="22"/>
      <c r="L67" s="22"/>
    </row>
    <row r="68" spans="1:12" ht="16">
      <c r="A68" s="22"/>
      <c r="B68" s="5" t="s">
        <v>221</v>
      </c>
      <c r="C68" s="6"/>
      <c r="D68" s="5" t="s">
        <v>206</v>
      </c>
      <c r="E68" s="21" t="str">
        <f>IF(C68="","×",IF(C68='1.m'!C68,"✓","×"))</f>
        <v>×</v>
      </c>
      <c r="F68" s="22"/>
      <c r="G68" s="22"/>
      <c r="H68" s="22"/>
      <c r="I68" s="22"/>
      <c r="J68" s="22"/>
      <c r="K68" s="22"/>
      <c r="L68" s="22"/>
    </row>
    <row r="69" spans="1:1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6">
      <c r="A70" s="22"/>
      <c r="B70" s="7" t="s">
        <v>278</v>
      </c>
      <c r="C70" s="6"/>
      <c r="D70" s="7" t="s">
        <v>238</v>
      </c>
      <c r="E70" s="21" t="str">
        <f>IF(C70="","×",IF(C70='1.m'!C70,"✓","×"))</f>
        <v>×</v>
      </c>
      <c r="F70" s="22" t="s">
        <v>263</v>
      </c>
      <c r="G70" s="22"/>
      <c r="H70" s="22"/>
      <c r="I70" s="22"/>
      <c r="J70" s="22"/>
      <c r="K70" s="22"/>
      <c r="L70" s="22"/>
    </row>
    <row r="71" spans="1:12" ht="16">
      <c r="A71" s="22"/>
      <c r="B71" s="5" t="s">
        <v>239</v>
      </c>
      <c r="C71" s="6"/>
      <c r="D71" s="5" t="s">
        <v>238</v>
      </c>
      <c r="E71" s="21" t="str">
        <f>IF(C71="","×",IF(C71='1.m'!C71,"✓","×"))</f>
        <v>×</v>
      </c>
      <c r="F71" s="22" t="s">
        <v>269</v>
      </c>
      <c r="G71" s="22"/>
      <c r="H71" s="22"/>
      <c r="I71" s="22"/>
      <c r="J71" s="22"/>
      <c r="K71" s="22"/>
      <c r="L71" s="22"/>
    </row>
    <row r="72" spans="1:12" ht="16">
      <c r="A72" s="22"/>
      <c r="B72" s="7" t="s">
        <v>276</v>
      </c>
      <c r="C72" s="6"/>
      <c r="D72" s="7" t="s">
        <v>241</v>
      </c>
      <c r="E72" s="21" t="str">
        <f>IF(C72="","×",IF(C72='1.m'!C72,"✓","×"))</f>
        <v>×</v>
      </c>
      <c r="F72" s="22" t="s">
        <v>270</v>
      </c>
      <c r="G72" s="22"/>
      <c r="H72" s="22"/>
      <c r="I72" s="22"/>
      <c r="J72" s="22"/>
      <c r="K72" s="22"/>
      <c r="L72" s="22"/>
    </row>
    <row r="73" spans="1:12" ht="16">
      <c r="A73" s="22"/>
      <c r="B73" s="7" t="s">
        <v>242</v>
      </c>
      <c r="C73" s="6"/>
      <c r="D73" s="7" t="s">
        <v>241</v>
      </c>
      <c r="E73" s="21" t="str">
        <f>IF(C73="","×",IF(C73='1.m'!C73,"✓","×"))</f>
        <v>×</v>
      </c>
      <c r="F73" s="22" t="s">
        <v>271</v>
      </c>
      <c r="G73" s="22"/>
      <c r="H73" s="22"/>
      <c r="I73" s="22"/>
      <c r="J73" s="22"/>
      <c r="K73" s="22"/>
      <c r="L73" s="22"/>
    </row>
    <row r="74" spans="1:12" ht="16">
      <c r="A74" s="22"/>
      <c r="B74" s="7" t="s">
        <v>277</v>
      </c>
      <c r="C74" s="6"/>
      <c r="D74" s="7" t="s">
        <v>238</v>
      </c>
      <c r="E74" s="21" t="str">
        <f>IF(C74="","×",IF(C74='1.m'!C74,"✓","×"))</f>
        <v>×</v>
      </c>
      <c r="F74" s="22" t="s">
        <v>272</v>
      </c>
      <c r="G74" s="22"/>
      <c r="H74" s="22"/>
      <c r="I74" s="22"/>
      <c r="J74" s="22"/>
      <c r="K74" s="22"/>
      <c r="L74" s="22"/>
    </row>
    <row r="75" spans="1:12" ht="16">
      <c r="A75" s="22"/>
      <c r="B75" s="7" t="s">
        <v>245</v>
      </c>
      <c r="C75" s="6"/>
      <c r="D75" s="7" t="s">
        <v>244</v>
      </c>
      <c r="E75" s="21" t="str">
        <f>IF(C75="","×",IF(C75='1.m'!C75,"✓","×"))</f>
        <v>×</v>
      </c>
      <c r="F75" s="22"/>
      <c r="G75" s="22"/>
      <c r="H75" s="22"/>
      <c r="I75" s="22"/>
      <c r="J75" s="22"/>
      <c r="K75" s="22"/>
      <c r="L75" s="22"/>
    </row>
    <row r="76" spans="1:12" ht="16">
      <c r="A76" s="22"/>
      <c r="B76" s="7" t="s">
        <v>279</v>
      </c>
      <c r="C76" s="6"/>
      <c r="D76" s="7" t="s">
        <v>76</v>
      </c>
      <c r="E76" s="21" t="str">
        <f>IF(C76="","×",IF(C76='1.m'!C76,"✓","×"))</f>
        <v>×</v>
      </c>
      <c r="F76" s="22"/>
      <c r="G76" s="22"/>
      <c r="H76" s="22"/>
      <c r="I76" s="22"/>
      <c r="J76" s="22"/>
      <c r="K76" s="22"/>
      <c r="L76" s="22"/>
    </row>
    <row r="77" spans="1:12" ht="16">
      <c r="A77" s="22"/>
      <c r="B77" s="5" t="s">
        <v>275</v>
      </c>
      <c r="C77" s="6"/>
      <c r="D77" s="5" t="s">
        <v>273</v>
      </c>
      <c r="E77" s="21" t="str">
        <f>IF(C77="","×",IF(C77='1.m'!C77,"✓","×"))</f>
        <v>×</v>
      </c>
      <c r="F77" s="22"/>
      <c r="G77" s="22"/>
      <c r="H77" s="22"/>
      <c r="I77" s="22"/>
      <c r="J77" s="22"/>
      <c r="K77" s="22"/>
      <c r="L77" s="22"/>
    </row>
    <row r="78" spans="1:12" ht="16">
      <c r="A78" s="22"/>
      <c r="B78" s="7" t="s">
        <v>280</v>
      </c>
      <c r="C78" s="6"/>
      <c r="D78" s="7" t="s">
        <v>241</v>
      </c>
      <c r="E78" s="21" t="str">
        <f>IF(C78="","×",IF(C78='1.m'!C78,"✓","×"))</f>
        <v>×</v>
      </c>
      <c r="F78" s="22"/>
      <c r="G78" s="22"/>
      <c r="H78" s="22"/>
      <c r="I78" s="22"/>
      <c r="J78" s="22"/>
      <c r="K78" s="22"/>
      <c r="L78" s="22"/>
    </row>
    <row r="79" spans="1:12" ht="16">
      <c r="A79" s="22"/>
      <c r="B79" s="7" t="s">
        <v>281</v>
      </c>
      <c r="C79" s="6"/>
      <c r="D79" s="7" t="s">
        <v>282</v>
      </c>
      <c r="E79" s="21" t="str">
        <f>IF(C79="","×",IF(C79='1.m'!C79,"✓","×"))</f>
        <v>×</v>
      </c>
      <c r="F79" s="22"/>
      <c r="G79" s="22"/>
      <c r="H79" s="22"/>
      <c r="I79" s="22"/>
      <c r="J79" s="22"/>
      <c r="K79" s="22"/>
      <c r="L79" s="22"/>
    </row>
    <row r="80" spans="1:1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5" ht="16">
      <c r="A81" s="22"/>
      <c r="B81" s="5" t="s">
        <v>237</v>
      </c>
      <c r="C81" s="6"/>
      <c r="D81" s="5" t="s">
        <v>77</v>
      </c>
      <c r="E81" s="21" t="str">
        <f>IF(C81="","×",IF(C81='1.m'!C81,"✓","×"))</f>
        <v>×</v>
      </c>
      <c r="F81" s="22"/>
      <c r="G81" s="22"/>
      <c r="H81" s="22"/>
      <c r="I81" s="22"/>
      <c r="J81" s="22"/>
      <c r="K81" s="22"/>
      <c r="L81" s="22"/>
    </row>
    <row r="82" spans="1:15" ht="16">
      <c r="A82" s="22"/>
      <c r="B82" s="5" t="s">
        <v>240</v>
      </c>
      <c r="C82" s="6"/>
      <c r="D82" s="5" t="s">
        <v>213</v>
      </c>
      <c r="E82" s="21" t="str">
        <f>IF(C82="","×",IF(C82='1.m'!C82,"✓","×"))</f>
        <v>×</v>
      </c>
      <c r="F82" s="22"/>
      <c r="G82" s="22"/>
      <c r="H82" s="22"/>
      <c r="I82" s="22"/>
      <c r="J82" s="22"/>
      <c r="K82" s="22"/>
      <c r="L82" s="22"/>
    </row>
    <row r="83" spans="1:15" ht="16">
      <c r="A83" s="22"/>
      <c r="B83" s="5" t="s">
        <v>243</v>
      </c>
      <c r="C83" s="6"/>
      <c r="D83" s="5" t="s">
        <v>209</v>
      </c>
      <c r="E83" s="21" t="str">
        <f>IF(C83="","×",IF(C83='1.m'!C83,"✓","×"))</f>
        <v>×</v>
      </c>
      <c r="F83" s="22"/>
      <c r="G83" s="22"/>
      <c r="H83" s="22"/>
      <c r="I83" s="22"/>
      <c r="J83" s="22"/>
      <c r="K83" s="22"/>
      <c r="L83" s="22"/>
    </row>
    <row r="84" spans="1:15" ht="16">
      <c r="A84" s="22"/>
      <c r="B84" s="7" t="s">
        <v>70</v>
      </c>
      <c r="C84" s="6"/>
      <c r="D84" s="7" t="s">
        <v>253</v>
      </c>
      <c r="E84" s="21" t="str">
        <f>IF(C84="","×",IF(C84='1.m'!C84,"✓","×"))</f>
        <v>×</v>
      </c>
      <c r="F84" s="22"/>
      <c r="G84" s="22"/>
      <c r="H84" s="22"/>
      <c r="I84" s="22"/>
      <c r="J84" s="22"/>
      <c r="K84" s="22"/>
      <c r="L84" s="22"/>
    </row>
    <row r="85" spans="1:15" ht="16">
      <c r="A85" s="22"/>
      <c r="B85" s="7" t="s">
        <v>274</v>
      </c>
      <c r="C85" s="6"/>
      <c r="D85" s="7" t="s">
        <v>286</v>
      </c>
      <c r="E85" s="21" t="str">
        <f>IF(C85="","×",IF(C85='1.m'!C85,"✓","×"))</f>
        <v>×</v>
      </c>
      <c r="F85" s="22"/>
      <c r="G85" s="22"/>
      <c r="H85" s="22"/>
      <c r="I85" s="22"/>
      <c r="J85" s="22"/>
      <c r="K85" s="22"/>
      <c r="L85" s="22"/>
    </row>
    <row r="86" spans="1:15" ht="16">
      <c r="A86" s="22"/>
      <c r="B86" s="7" t="s">
        <v>283</v>
      </c>
      <c r="C86" s="6"/>
      <c r="D86" s="7" t="s">
        <v>209</v>
      </c>
      <c r="E86" s="21" t="str">
        <f>IF(C86="","×",IF(C86='1.m'!C86,"✓","×"))</f>
        <v>×</v>
      </c>
      <c r="F86" s="22"/>
      <c r="G86" s="22"/>
      <c r="H86" s="22"/>
      <c r="I86" s="22"/>
      <c r="J86" s="22"/>
      <c r="K86" s="22"/>
      <c r="L86" s="22"/>
    </row>
    <row r="87" spans="1:15" ht="16">
      <c r="A87" s="22"/>
      <c r="B87" s="7" t="s">
        <v>284</v>
      </c>
      <c r="C87" s="6"/>
      <c r="D87" s="7" t="s">
        <v>285</v>
      </c>
      <c r="E87" s="21" t="str">
        <f>IF(C87="","×",IF(C87='1.m'!C87,"✓","×"))</f>
        <v>×</v>
      </c>
      <c r="F87" s="22"/>
      <c r="G87" s="22"/>
      <c r="H87" s="22"/>
      <c r="I87" s="22"/>
      <c r="J87" s="22"/>
      <c r="K87" s="22"/>
      <c r="L87" s="22"/>
    </row>
    <row r="88" spans="1:15" ht="16">
      <c r="A88" s="22"/>
      <c r="B88" s="7" t="s">
        <v>288</v>
      </c>
      <c r="C88" s="6"/>
      <c r="D88" s="7" t="s">
        <v>287</v>
      </c>
      <c r="E88" s="21" t="str">
        <f>IF(C88="","×",IF(C88='1.m'!C88,"✓","×"))</f>
        <v>×</v>
      </c>
      <c r="F88" s="22"/>
      <c r="G88" s="22"/>
      <c r="H88" s="22"/>
      <c r="I88" s="22"/>
      <c r="J88" s="22"/>
      <c r="K88" s="22"/>
      <c r="L88" s="22"/>
    </row>
    <row r="89" spans="1:15" ht="16">
      <c r="A89" s="22"/>
      <c r="B89" s="7" t="s">
        <v>289</v>
      </c>
      <c r="C89" s="6"/>
      <c r="D89" s="7" t="s">
        <v>249</v>
      </c>
      <c r="E89" s="21" t="str">
        <f>IF(C89="","×",IF(C89='1.m'!C89,"✓","×"))</f>
        <v>×</v>
      </c>
      <c r="F89" s="22"/>
      <c r="G89" s="22"/>
      <c r="H89" s="22"/>
      <c r="I89" s="22"/>
      <c r="J89" s="22"/>
      <c r="K89" s="22"/>
      <c r="L89" s="22"/>
    </row>
    <row r="90" spans="1:15" ht="16">
      <c r="A90" s="22"/>
      <c r="B90" s="7" t="s">
        <v>290</v>
      </c>
      <c r="C90" s="6"/>
      <c r="D90" s="7" t="s">
        <v>73</v>
      </c>
      <c r="E90" s="21" t="str">
        <f>IF(C90="","×",IF(C90='1.m'!C90,"✓","×"))</f>
        <v>×</v>
      </c>
      <c r="F90" s="22"/>
      <c r="G90" s="22"/>
      <c r="H90" s="22"/>
      <c r="I90" s="22"/>
      <c r="J90" s="22"/>
      <c r="K90" s="22"/>
      <c r="L90" s="22"/>
    </row>
    <row r="91" spans="1: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5">
      <c r="A92" s="22"/>
      <c r="B92" s="7" t="str">
        <f>CONCATENATE("2 ",M102," =")</f>
        <v>2 weeks =</v>
      </c>
      <c r="C92" s="6"/>
      <c r="D92" s="5" t="str">
        <f>M105</f>
        <v>days</v>
      </c>
      <c r="E92" s="21" t="str">
        <f>IF(C92="","×",IF(C92='1.m'!C92,"✓","×"))</f>
        <v>×</v>
      </c>
      <c r="F92" s="22" t="str">
        <f>IF(T!$D$2=T!$M$2,M92,IF(T!$D$2=T!$N$2,N92,O92))</f>
        <v>1 year = 365.25 days</v>
      </c>
      <c r="G92" s="22"/>
      <c r="H92" s="22"/>
      <c r="I92" s="22"/>
      <c r="J92" s="22"/>
      <c r="K92" s="22"/>
      <c r="L92" s="22"/>
      <c r="M92" s="8" t="s">
        <v>264</v>
      </c>
      <c r="N92" s="8" t="s">
        <v>305</v>
      </c>
      <c r="O92" s="8" t="s">
        <v>308</v>
      </c>
    </row>
    <row r="93" spans="1:15">
      <c r="A93" s="22"/>
      <c r="B93" s="7" t="str">
        <f>CONCATENATE("3 ",M102," =")</f>
        <v>3 weeks =</v>
      </c>
      <c r="C93" s="6"/>
      <c r="D93" s="5" t="s">
        <v>138</v>
      </c>
      <c r="E93" s="21" t="str">
        <f>IF(C93="","×",IF(C93='1.m'!C93,"✓","×"))</f>
        <v>×</v>
      </c>
      <c r="F93" s="22" t="str">
        <f>IF(T!$D$2=T!$M$2,M93,IF(T!$D$2=T!$N$2,N93,O93))</f>
        <v>1 week = 7 days</v>
      </c>
      <c r="G93" s="22"/>
      <c r="H93" s="22"/>
      <c r="I93" s="22"/>
      <c r="J93" s="22"/>
      <c r="K93" s="22"/>
      <c r="L93" s="22"/>
      <c r="M93" s="8" t="s">
        <v>265</v>
      </c>
      <c r="N93" s="8" t="s">
        <v>306</v>
      </c>
      <c r="O93" s="8" t="s">
        <v>309</v>
      </c>
    </row>
    <row r="94" spans="1:15">
      <c r="A94" s="22"/>
      <c r="B94" s="7" t="s">
        <v>299</v>
      </c>
      <c r="C94" s="6"/>
      <c r="D94" s="5" t="s">
        <v>138</v>
      </c>
      <c r="E94" s="21" t="str">
        <f>IF(C94="","×",IF(C94='1.m'!C94,"✓","×"))</f>
        <v>×</v>
      </c>
      <c r="F94" s="22" t="str">
        <f>IF(T!$D$2=T!$M$2,M94,IF(T!$D$2=T!$N$2,N94,O94))</f>
        <v>1 day = 24 h</v>
      </c>
      <c r="G94" s="22"/>
      <c r="H94" s="22"/>
      <c r="I94" s="22"/>
      <c r="J94" s="22"/>
      <c r="K94" s="22"/>
      <c r="L94" s="22"/>
      <c r="M94" s="8" t="s">
        <v>266</v>
      </c>
      <c r="N94" s="8" t="s">
        <v>307</v>
      </c>
      <c r="O94" s="8" t="s">
        <v>310</v>
      </c>
    </row>
    <row r="95" spans="1:15">
      <c r="A95" s="22"/>
      <c r="B95" s="7" t="s">
        <v>300</v>
      </c>
      <c r="C95" s="6"/>
      <c r="D95" s="5" t="s">
        <v>138</v>
      </c>
      <c r="E95" s="21" t="str">
        <f>IF(C95="","×",IF(C95='1.m'!C95,"✓","×"))</f>
        <v>×</v>
      </c>
      <c r="F95" s="22" t="str">
        <f>IF(T!$D$2=T!$M$2,M95,IF(T!$D$2=T!$N$2,N95,O95))</f>
        <v>1 h = 60 min</v>
      </c>
      <c r="G95" s="22"/>
      <c r="H95" s="22"/>
      <c r="I95" s="22"/>
      <c r="J95" s="22"/>
      <c r="K95" s="22"/>
      <c r="L95" s="22"/>
      <c r="M95" s="8" t="s">
        <v>267</v>
      </c>
      <c r="N95" s="8" t="s">
        <v>267</v>
      </c>
      <c r="O95" s="8" t="s">
        <v>267</v>
      </c>
    </row>
    <row r="96" spans="1:15">
      <c r="A96" s="22"/>
      <c r="B96" s="7" t="s">
        <v>301</v>
      </c>
      <c r="C96" s="6"/>
      <c r="D96" s="5" t="s">
        <v>138</v>
      </c>
      <c r="E96" s="21" t="str">
        <f>IF(C96="","×",IF(C96='1.m'!C96,"✓","×"))</f>
        <v>×</v>
      </c>
      <c r="F96" s="22" t="str">
        <f>IF(T!$D$2=T!$M$2,M96,IF(T!$D$2=T!$N$2,N96,O96))</f>
        <v>1 min = 60 s</v>
      </c>
      <c r="G96" s="22"/>
      <c r="H96" s="22"/>
      <c r="I96" s="22"/>
      <c r="J96" s="22"/>
      <c r="K96" s="22"/>
      <c r="L96" s="22"/>
      <c r="M96" s="8" t="s">
        <v>268</v>
      </c>
      <c r="N96" s="8" t="s">
        <v>268</v>
      </c>
      <c r="O96" s="8" t="s">
        <v>268</v>
      </c>
    </row>
    <row r="97" spans="1:15">
      <c r="A97" s="22"/>
      <c r="B97" s="7" t="s">
        <v>302</v>
      </c>
      <c r="C97" s="6"/>
      <c r="D97" s="7" t="str">
        <f>M105</f>
        <v>days</v>
      </c>
      <c r="E97" s="21" t="str">
        <f>IF(C97="","×",IF(C97='1.m'!C97,"✓","×"))</f>
        <v>×</v>
      </c>
      <c r="F97" s="22"/>
      <c r="G97" s="22"/>
      <c r="H97" s="22"/>
      <c r="I97" s="22"/>
      <c r="J97" s="22"/>
      <c r="K97" s="22"/>
      <c r="L97" s="22"/>
    </row>
    <row r="98" spans="1:15">
      <c r="A98" s="22"/>
      <c r="B98" s="7" t="s">
        <v>303</v>
      </c>
      <c r="C98" s="6"/>
      <c r="D98" s="7" t="s">
        <v>2</v>
      </c>
      <c r="E98" s="21" t="str">
        <f>IF(C98="","×",IF(C98='1.m'!C98,"✓","×"))</f>
        <v>×</v>
      </c>
      <c r="F98" s="22"/>
      <c r="G98" s="22"/>
      <c r="H98" s="22"/>
      <c r="I98" s="22"/>
      <c r="J98" s="22"/>
      <c r="K98" s="22"/>
      <c r="L98" s="22"/>
      <c r="M98" s="8" t="s">
        <v>386</v>
      </c>
      <c r="N98" s="8" t="s">
        <v>387</v>
      </c>
      <c r="O98" s="8" t="s">
        <v>388</v>
      </c>
    </row>
    <row r="99" spans="1:15">
      <c r="A99" s="22"/>
      <c r="B99" s="7" t="str">
        <f>CONCATENATE("30.17 ",M99," =")</f>
        <v>30.17 years =</v>
      </c>
      <c r="C99" s="6"/>
      <c r="D99" s="7" t="s">
        <v>138</v>
      </c>
      <c r="E99" s="21" t="str">
        <f>IF(C99="","×",IF(C99='1.m'!C99,"✓","×"))</f>
        <v>×</v>
      </c>
      <c r="F99" s="22"/>
      <c r="G99" s="22"/>
      <c r="H99" s="22"/>
      <c r="I99" s="22"/>
      <c r="J99" s="22"/>
      <c r="K99" s="22"/>
      <c r="L99" s="22"/>
      <c r="M99" s="4" t="str">
        <f>IF(T!$D$2=T!$M$2,M98,IF(T!$D$2=T!$N$2,N98,O98))</f>
        <v>years</v>
      </c>
    </row>
    <row r="100" spans="1:15">
      <c r="A100" s="22"/>
      <c r="B100" s="7" t="s">
        <v>304</v>
      </c>
      <c r="C100" s="6"/>
      <c r="D100" s="7" t="str">
        <f>M105</f>
        <v>days</v>
      </c>
      <c r="E100" s="21" t="str">
        <f>IF(C100="","×",IF(C100='1.m'!C100,"✓","×"))</f>
        <v>×</v>
      </c>
      <c r="F100" s="22"/>
      <c r="G100" s="22"/>
      <c r="H100" s="22"/>
      <c r="I100" s="22"/>
      <c r="J100" s="22"/>
      <c r="K100" s="22"/>
      <c r="L100" s="22"/>
    </row>
    <row r="101" spans="1:15">
      <c r="A101" s="22"/>
      <c r="B101" s="7" t="str">
        <f>CONCATENATE("4.5 ",M105," =")</f>
        <v>4.5 days =</v>
      </c>
      <c r="C101" s="6"/>
      <c r="D101" s="7" t="s">
        <v>138</v>
      </c>
      <c r="E101" s="21" t="str">
        <f>IF(C101="","×",IF(C101='1.m'!C101,"✓","×"))</f>
        <v>×</v>
      </c>
      <c r="F101" s="22"/>
      <c r="G101" s="22"/>
      <c r="H101" s="22"/>
      <c r="I101" s="22"/>
      <c r="J101" s="22"/>
      <c r="K101" s="22"/>
      <c r="L101" s="22"/>
      <c r="M101" s="8" t="s">
        <v>33</v>
      </c>
      <c r="N101" s="8" t="s">
        <v>257</v>
      </c>
      <c r="O101" s="8" t="s">
        <v>258</v>
      </c>
    </row>
    <row r="102" spans="1: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4" t="str">
        <f>IF(T!$D$2=T!$M$2,M101,IF(T!$D$2=T!$N$2,N101,O101))</f>
        <v>weeks</v>
      </c>
    </row>
    <row r="103" spans="1:15">
      <c r="A103" s="22"/>
      <c r="B103" s="7" t="s">
        <v>295</v>
      </c>
      <c r="C103" s="6"/>
      <c r="D103" s="7" t="s">
        <v>291</v>
      </c>
      <c r="E103" s="21" t="str">
        <f>IF(C103="","×",IF(C103='1.m'!C103,"✓","×"))</f>
        <v>×</v>
      </c>
      <c r="F103" s="22" t="s">
        <v>298</v>
      </c>
      <c r="G103" s="22"/>
      <c r="H103" s="22"/>
      <c r="I103" s="22"/>
      <c r="J103" s="22"/>
      <c r="K103" s="22"/>
      <c r="L103" s="22"/>
    </row>
    <row r="104" spans="1:15">
      <c r="A104" s="22"/>
      <c r="B104" s="7" t="s">
        <v>296</v>
      </c>
      <c r="C104" s="6"/>
      <c r="D104" s="7" t="s">
        <v>292</v>
      </c>
      <c r="E104" s="21" t="str">
        <f>IF(C104="","×",IF(C104='1.m'!C104,"✓","×"))</f>
        <v>×</v>
      </c>
      <c r="F104" s="22" t="s">
        <v>317</v>
      </c>
      <c r="G104" s="22"/>
      <c r="H104" s="22"/>
      <c r="I104" s="22"/>
      <c r="J104" s="22"/>
      <c r="K104" s="22"/>
      <c r="L104" s="22"/>
      <c r="M104" s="8" t="s">
        <v>256</v>
      </c>
      <c r="N104" s="8" t="s">
        <v>259</v>
      </c>
      <c r="O104" s="8" t="s">
        <v>260</v>
      </c>
    </row>
    <row r="105" spans="1:15">
      <c r="A105" s="22"/>
      <c r="B105" s="7" t="s">
        <v>297</v>
      </c>
      <c r="C105" s="9"/>
      <c r="D105" s="7" t="s">
        <v>291</v>
      </c>
      <c r="E105" s="21" t="str">
        <f>IF(C105="","×",IF(C105='1.m'!C105,"✓","×"))</f>
        <v>×</v>
      </c>
      <c r="F105" s="22" t="s">
        <v>318</v>
      </c>
      <c r="G105" s="22"/>
      <c r="H105" s="22"/>
      <c r="I105" s="22"/>
      <c r="J105" s="22"/>
      <c r="K105" s="22"/>
      <c r="L105" s="22"/>
      <c r="M105" s="4" t="str">
        <f>IF(T!$D$2=T!$M$2,M104,IF(T!$D$2=T!$N$2,N104,O104))</f>
        <v>days</v>
      </c>
    </row>
    <row r="106" spans="1:15">
      <c r="A106" s="22"/>
      <c r="B106" s="7" t="s">
        <v>294</v>
      </c>
      <c r="C106" s="6"/>
      <c r="D106" s="7" t="s">
        <v>292</v>
      </c>
      <c r="E106" s="21" t="str">
        <f>IF(C106="","×",IF(C106='1.m'!C106,"✓","×"))</f>
        <v>×</v>
      </c>
      <c r="F106" s="22"/>
      <c r="G106" s="22"/>
      <c r="H106" s="22"/>
      <c r="I106" s="22"/>
      <c r="J106" s="22"/>
      <c r="K106" s="22"/>
      <c r="L106" s="22"/>
    </row>
    <row r="107" spans="1:15">
      <c r="A107" s="22"/>
      <c r="B107" s="7" t="s">
        <v>293</v>
      </c>
      <c r="C107" s="6"/>
      <c r="D107" s="7" t="s">
        <v>291</v>
      </c>
      <c r="E107" s="21" t="str">
        <f>IF(C107="","×",IF(C107='1.m'!C107,"✓","×"))</f>
        <v>×</v>
      </c>
      <c r="F107" s="22"/>
      <c r="G107" s="22"/>
      <c r="H107" s="22"/>
      <c r="I107" s="22"/>
      <c r="J107" s="22"/>
      <c r="K107" s="22"/>
      <c r="L107" s="22"/>
    </row>
    <row r="108" spans="1:15">
      <c r="A108" s="22"/>
      <c r="B108" s="7" t="s">
        <v>311</v>
      </c>
      <c r="C108" s="6"/>
      <c r="D108" s="7" t="s">
        <v>292</v>
      </c>
      <c r="E108" s="21" t="str">
        <f>IF(C108="","×",IF(C108='1.m'!C108,"✓","×"))</f>
        <v>×</v>
      </c>
      <c r="F108" s="22"/>
      <c r="G108" s="22"/>
      <c r="H108" s="22"/>
      <c r="I108" s="22"/>
      <c r="J108" s="22"/>
      <c r="K108" s="22"/>
      <c r="L108" s="22"/>
    </row>
    <row r="109" spans="1:15">
      <c r="A109" s="22"/>
      <c r="B109" s="7" t="s">
        <v>312</v>
      </c>
      <c r="C109" s="6"/>
      <c r="D109" s="7" t="s">
        <v>292</v>
      </c>
      <c r="E109" s="21" t="str">
        <f>IF(C109="","×",IF(C109='1.m'!C109,"✓","×"))</f>
        <v>×</v>
      </c>
      <c r="F109" s="22"/>
      <c r="G109" s="22"/>
      <c r="H109" s="22"/>
      <c r="I109" s="22"/>
      <c r="J109" s="22"/>
      <c r="K109" s="22"/>
      <c r="L109" s="22"/>
    </row>
    <row r="110" spans="1:15">
      <c r="A110" s="22"/>
      <c r="B110" s="7" t="s">
        <v>313</v>
      </c>
      <c r="C110" s="6"/>
      <c r="D110" s="7" t="s">
        <v>291</v>
      </c>
      <c r="E110" s="21" t="str">
        <f>IF(C110="","×",IF(C110='1.m'!C110,"✓","×"))</f>
        <v>×</v>
      </c>
      <c r="F110" s="22"/>
      <c r="G110" s="22"/>
      <c r="H110" s="22"/>
      <c r="I110" s="22"/>
      <c r="J110" s="22"/>
      <c r="K110" s="22"/>
      <c r="L110" s="22"/>
    </row>
    <row r="111" spans="1:15">
      <c r="A111" s="22"/>
      <c r="B111" s="7" t="s">
        <v>314</v>
      </c>
      <c r="C111" s="6"/>
      <c r="D111" s="7" t="s">
        <v>291</v>
      </c>
      <c r="E111" s="21" t="str">
        <f>IF(C111="","×",IF(C111='1.m'!C111,"✓","×"))</f>
        <v>×</v>
      </c>
      <c r="F111" s="22"/>
      <c r="G111" s="22"/>
      <c r="H111" s="22"/>
      <c r="I111" s="22"/>
      <c r="J111" s="22"/>
      <c r="K111" s="22"/>
      <c r="L111" s="22"/>
    </row>
    <row r="112" spans="1:15">
      <c r="A112" s="22"/>
      <c r="B112" s="7" t="s">
        <v>315</v>
      </c>
      <c r="C112" s="6"/>
      <c r="D112" s="7" t="s">
        <v>292</v>
      </c>
      <c r="E112" s="21" t="str">
        <f>IF(C112="","×",IF(C112='1.m'!C112,"✓","×"))</f>
        <v>×</v>
      </c>
      <c r="F112" s="22"/>
      <c r="G112" s="22"/>
      <c r="H112" s="22"/>
      <c r="I112" s="22"/>
      <c r="J112" s="22"/>
      <c r="K112" s="22"/>
      <c r="L112" s="22"/>
    </row>
    <row r="113" spans="1:1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16">
      <c r="A114" s="22"/>
      <c r="B114" s="5" t="s">
        <v>222</v>
      </c>
      <c r="C114" s="6"/>
      <c r="D114" s="5" t="s">
        <v>223</v>
      </c>
      <c r="E114" s="21" t="str">
        <f>IF(C114="","×",IF(C114='1.m'!C114,"✓","×"))</f>
        <v>×</v>
      </c>
      <c r="F114" s="22"/>
      <c r="G114" s="22"/>
      <c r="H114" s="22"/>
      <c r="I114" s="22"/>
      <c r="J114" s="22"/>
      <c r="K114" s="22"/>
      <c r="L114" s="22"/>
    </row>
    <row r="115" spans="1:12">
      <c r="A115" s="22"/>
      <c r="B115" s="5" t="s">
        <v>225</v>
      </c>
      <c r="C115" s="6"/>
      <c r="D115" s="5" t="s">
        <v>224</v>
      </c>
      <c r="E115" s="21" t="str">
        <f>IF(C115="","×",IF(C115='1.m'!C115,"✓","×"))</f>
        <v>×</v>
      </c>
      <c r="F115" s="22"/>
      <c r="G115" s="22"/>
      <c r="H115" s="22"/>
      <c r="I115" s="22"/>
      <c r="J115" s="22"/>
      <c r="K115" s="22"/>
      <c r="L115" s="22"/>
    </row>
    <row r="116" spans="1:12" ht="16">
      <c r="A116" s="22"/>
      <c r="B116" s="5" t="s">
        <v>226</v>
      </c>
      <c r="C116" s="6"/>
      <c r="D116" s="5" t="s">
        <v>75</v>
      </c>
      <c r="E116" s="21" t="str">
        <f>IF(C116="","×",IF(C116='1.m'!C116,"✓","×"))</f>
        <v>×</v>
      </c>
      <c r="F116" s="22"/>
      <c r="G116" s="22"/>
      <c r="H116" s="22"/>
      <c r="I116" s="22"/>
      <c r="J116" s="22"/>
      <c r="K116" s="22"/>
      <c r="L116" s="22"/>
    </row>
    <row r="117" spans="1:12">
      <c r="A117" s="22"/>
      <c r="B117" s="5" t="s">
        <v>229</v>
      </c>
      <c r="C117" s="6"/>
      <c r="D117" s="5" t="s">
        <v>227</v>
      </c>
      <c r="E117" s="21" t="str">
        <f>IF(C117="","×",IF(C117='1.m'!C117,"✓","×"))</f>
        <v>×</v>
      </c>
      <c r="F117" s="22"/>
      <c r="G117" s="22"/>
      <c r="H117" s="22"/>
      <c r="I117" s="22"/>
      <c r="J117" s="22"/>
      <c r="K117" s="22"/>
      <c r="L117" s="22"/>
    </row>
    <row r="118" spans="1:12">
      <c r="A118" s="22"/>
      <c r="B118" s="5" t="s">
        <v>230</v>
      </c>
      <c r="C118" s="6"/>
      <c r="D118" s="5" t="s">
        <v>228</v>
      </c>
      <c r="E118" s="21" t="str">
        <f>IF(C118="","×",IF(C118='1.m'!C118,"✓","×"))</f>
        <v>×</v>
      </c>
      <c r="F118" s="22"/>
      <c r="G118" s="22"/>
      <c r="H118" s="22"/>
      <c r="I118" s="22"/>
      <c r="J118" s="22"/>
      <c r="K118" s="22"/>
      <c r="L118" s="22"/>
    </row>
    <row r="119" spans="1:12" ht="16">
      <c r="A119" s="22"/>
      <c r="B119" s="5" t="s">
        <v>232</v>
      </c>
      <c r="C119" s="6"/>
      <c r="D119" s="5" t="s">
        <v>231</v>
      </c>
      <c r="E119" s="21" t="str">
        <f>IF(C119="","×",IF(C119='1.m'!C119,"✓","×"))</f>
        <v>×</v>
      </c>
      <c r="F119" s="22"/>
      <c r="G119" s="22"/>
      <c r="H119" s="22"/>
      <c r="I119" s="22"/>
      <c r="J119" s="22"/>
      <c r="K119" s="22"/>
      <c r="L119" s="22"/>
    </row>
    <row r="120" spans="1:12">
      <c r="A120" s="22"/>
      <c r="B120" s="5" t="s">
        <v>234</v>
      </c>
      <c r="C120" s="6"/>
      <c r="D120" s="5" t="s">
        <v>233</v>
      </c>
      <c r="E120" s="21" t="str">
        <f>IF(C120="","×",IF(C120='1.m'!C120,"✓","×"))</f>
        <v>×</v>
      </c>
      <c r="F120" s="22"/>
      <c r="G120" s="22"/>
      <c r="H120" s="22"/>
      <c r="I120" s="22"/>
      <c r="J120" s="22"/>
      <c r="K120" s="22"/>
      <c r="L120" s="22"/>
    </row>
    <row r="121" spans="1:12">
      <c r="A121" s="22"/>
      <c r="B121" s="5" t="s">
        <v>235</v>
      </c>
      <c r="C121" s="6"/>
      <c r="D121" s="5" t="s">
        <v>236</v>
      </c>
      <c r="E121" s="21" t="str">
        <f>IF(C121="","×",IF(C121='1.m'!C121,"✓","×"))</f>
        <v>×</v>
      </c>
      <c r="F121" s="22"/>
      <c r="G121" s="22"/>
      <c r="H121" s="22"/>
      <c r="I121" s="22"/>
      <c r="J121" s="22"/>
      <c r="K121" s="22"/>
      <c r="L121" s="22"/>
    </row>
    <row r="122" spans="1:12" ht="16">
      <c r="A122" s="22"/>
      <c r="B122" s="7" t="s">
        <v>254</v>
      </c>
      <c r="C122" s="6"/>
      <c r="D122" s="7" t="s">
        <v>72</v>
      </c>
      <c r="E122" s="21" t="str">
        <f>IF(C122="","×",IF(C122='1.m'!C122,"✓","×"))</f>
        <v>×</v>
      </c>
      <c r="F122" s="22"/>
      <c r="G122" s="22"/>
      <c r="H122" s="22"/>
      <c r="I122" s="22"/>
      <c r="J122" s="22"/>
      <c r="K122" s="22"/>
      <c r="L122" s="22"/>
    </row>
    <row r="123" spans="1:12" ht="16">
      <c r="A123" s="22"/>
      <c r="B123" s="7" t="s">
        <v>74</v>
      </c>
      <c r="C123" s="6"/>
      <c r="D123" s="7" t="s">
        <v>255</v>
      </c>
      <c r="E123" s="21" t="str">
        <f>IF(C123="","×",IF(C123='1.m'!C123,"✓","×"))</f>
        <v>×</v>
      </c>
      <c r="F123" s="22"/>
      <c r="G123" s="22"/>
      <c r="H123" s="22"/>
      <c r="I123" s="22"/>
      <c r="J123" s="22"/>
      <c r="K123" s="22"/>
      <c r="L123" s="22"/>
    </row>
    <row r="124" spans="1:1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>
      <c r="A125" s="22"/>
      <c r="B125" s="7" t="s">
        <v>319</v>
      </c>
      <c r="C125" s="6"/>
      <c r="D125" s="7" t="s">
        <v>141</v>
      </c>
      <c r="E125" s="21" t="str">
        <f>IF(C125="","×",IF(C125='1.m'!C125,"✓","×"))</f>
        <v>×</v>
      </c>
      <c r="F125" s="22" t="s">
        <v>329</v>
      </c>
      <c r="G125" s="22"/>
      <c r="H125" s="22"/>
      <c r="I125" s="22"/>
      <c r="J125" s="22"/>
      <c r="K125" s="22"/>
      <c r="L125" s="22"/>
    </row>
    <row r="126" spans="1:12">
      <c r="A126" s="22"/>
      <c r="B126" s="7" t="s">
        <v>320</v>
      </c>
      <c r="C126" s="6"/>
      <c r="D126" s="7" t="s">
        <v>316</v>
      </c>
      <c r="E126" s="21" t="str">
        <f>IF(C126="","×",IF(C126='1.m'!C126,"✓","×"))</f>
        <v>×</v>
      </c>
      <c r="F126" s="22" t="s">
        <v>330</v>
      </c>
      <c r="G126" s="22"/>
      <c r="H126" s="22"/>
      <c r="I126" s="22"/>
      <c r="J126" s="22"/>
      <c r="K126" s="22"/>
      <c r="L126" s="22"/>
    </row>
    <row r="127" spans="1:12">
      <c r="A127" s="22"/>
      <c r="B127" s="7" t="s">
        <v>321</v>
      </c>
      <c r="C127" s="6"/>
      <c r="D127" s="7" t="s">
        <v>141</v>
      </c>
      <c r="E127" s="21" t="str">
        <f>IF(C127="","×",IF(C127='1.m'!C127,"✓","×"))</f>
        <v>×</v>
      </c>
      <c r="F127" s="22"/>
      <c r="G127" s="22"/>
      <c r="H127" s="22"/>
      <c r="I127" s="22"/>
      <c r="J127" s="22"/>
      <c r="K127" s="22"/>
      <c r="L127" s="22"/>
    </row>
    <row r="128" spans="1:12">
      <c r="A128" s="22"/>
      <c r="B128" s="7" t="s">
        <v>322</v>
      </c>
      <c r="C128" s="6"/>
      <c r="D128" s="7" t="s">
        <v>316</v>
      </c>
      <c r="E128" s="21" t="str">
        <f>IF(C128="","×",IF(C128='1.m'!C128,"✓","×"))</f>
        <v>×</v>
      </c>
      <c r="F128" s="22"/>
      <c r="G128" s="22"/>
      <c r="H128" s="22"/>
      <c r="I128" s="22"/>
      <c r="J128" s="22"/>
      <c r="K128" s="22"/>
      <c r="L128" s="22"/>
    </row>
    <row r="129" spans="1:12">
      <c r="A129" s="22"/>
      <c r="B129" s="7" t="s">
        <v>323</v>
      </c>
      <c r="C129" s="6"/>
      <c r="D129" s="7" t="s">
        <v>141</v>
      </c>
      <c r="E129" s="21" t="str">
        <f>IF(C129="","×",IF(C129='1.m'!C129,"✓","×"))</f>
        <v>×</v>
      </c>
      <c r="F129" s="22"/>
      <c r="G129" s="22"/>
      <c r="H129" s="22"/>
      <c r="I129" s="22"/>
      <c r="J129" s="22"/>
      <c r="K129" s="22"/>
      <c r="L129" s="22"/>
    </row>
    <row r="130" spans="1:12">
      <c r="A130" s="22"/>
      <c r="B130" s="7" t="s">
        <v>324</v>
      </c>
      <c r="C130" s="6"/>
      <c r="D130" s="7" t="s">
        <v>141</v>
      </c>
      <c r="E130" s="21" t="str">
        <f>IF(C130="","×",IF(C130='1.m'!C130,"✓","×"))</f>
        <v>×</v>
      </c>
      <c r="F130" s="22"/>
      <c r="G130" s="22"/>
      <c r="H130" s="22"/>
      <c r="I130" s="22"/>
      <c r="J130" s="22"/>
      <c r="K130" s="22"/>
      <c r="L130" s="22"/>
    </row>
    <row r="131" spans="1:12">
      <c r="A131" s="22"/>
      <c r="B131" s="7" t="s">
        <v>325</v>
      </c>
      <c r="C131" s="6"/>
      <c r="D131" s="7" t="s">
        <v>316</v>
      </c>
      <c r="E131" s="21" t="str">
        <f>IF(C131="","×",IF(C131='1.m'!C131,"✓","×"))</f>
        <v>×</v>
      </c>
      <c r="F131" s="22"/>
      <c r="G131" s="22"/>
      <c r="H131" s="22"/>
      <c r="I131" s="22"/>
      <c r="J131" s="22"/>
      <c r="K131" s="22"/>
      <c r="L131" s="22"/>
    </row>
    <row r="132" spans="1:12">
      <c r="A132" s="22"/>
      <c r="B132" s="7" t="s">
        <v>326</v>
      </c>
      <c r="C132" s="6"/>
      <c r="D132" s="7" t="s">
        <v>316</v>
      </c>
      <c r="E132" s="21" t="str">
        <f>IF(C132="","×",IF(C132='1.m'!C132,"✓","×"))</f>
        <v>×</v>
      </c>
      <c r="F132" s="22"/>
      <c r="G132" s="22"/>
      <c r="H132" s="22"/>
      <c r="I132" s="22"/>
      <c r="J132" s="22"/>
      <c r="K132" s="22"/>
      <c r="L132" s="22"/>
    </row>
    <row r="133" spans="1:12">
      <c r="A133" s="22"/>
      <c r="B133" s="7" t="s">
        <v>327</v>
      </c>
      <c r="C133" s="6"/>
      <c r="D133" s="7" t="s">
        <v>141</v>
      </c>
      <c r="E133" s="21" t="str">
        <f>IF(C133="","×",IF(C133='1.m'!C133,"✓","×"))</f>
        <v>×</v>
      </c>
      <c r="F133" s="22"/>
      <c r="G133" s="22"/>
      <c r="H133" s="22"/>
      <c r="I133" s="22"/>
      <c r="J133" s="22"/>
      <c r="K133" s="22"/>
      <c r="L133" s="22"/>
    </row>
    <row r="134" spans="1:12" ht="17">
      <c r="A134" s="22"/>
      <c r="B134" s="7" t="s">
        <v>328</v>
      </c>
      <c r="C134" s="6"/>
      <c r="D134" s="7" t="s">
        <v>141</v>
      </c>
      <c r="E134" s="21" t="str">
        <f>IF(C134="","×",IF(C134='1.m'!C134,"✓","×"))</f>
        <v>×</v>
      </c>
      <c r="F134" s="22"/>
      <c r="G134" s="22"/>
      <c r="H134" s="22"/>
      <c r="I134" s="22"/>
      <c r="J134" s="22"/>
      <c r="K134" s="22"/>
      <c r="L134" s="22"/>
    </row>
    <row r="135" spans="1:1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1:1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1:1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1:1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140"/>
  <sheetViews>
    <sheetView workbookViewId="0"/>
  </sheetViews>
  <sheetFormatPr baseColWidth="10" defaultColWidth="0" defaultRowHeight="15" zeroHeight="1" x14ac:dyDescent="0"/>
  <cols>
    <col min="1" max="1" width="2.5" style="4" customWidth="1"/>
    <col min="2" max="3" width="28.83203125" style="4" customWidth="1"/>
    <col min="4" max="4" width="11.5" style="4" customWidth="1"/>
    <col min="5" max="5" width="2.5" style="4" customWidth="1"/>
    <col min="6" max="6" width="20.6640625" style="4" customWidth="1"/>
    <col min="7" max="7" width="11.5" customWidth="1"/>
    <col min="8" max="12" width="11.5" style="4" customWidth="1"/>
    <col min="13" max="15" width="0" style="4" hidden="1" customWidth="1"/>
    <col min="16" max="16384" width="11.5" style="4" hidden="1"/>
  </cols>
  <sheetData>
    <row r="1" spans="1: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>
      <c r="A2" s="22"/>
      <c r="B2" s="4" t="str">
        <f>IF(T!$D$2=T!$M$2,M2,IF(T!$D$2=T!$N$2,N2,O2))</f>
        <v>Change the following quantities to the given unit.</v>
      </c>
      <c r="D2" s="22"/>
      <c r="E2" s="22"/>
      <c r="F2" s="22"/>
      <c r="G2" s="22"/>
      <c r="H2" s="22"/>
      <c r="I2" s="22"/>
      <c r="J2" s="22"/>
      <c r="K2" s="22"/>
      <c r="L2" s="22"/>
      <c r="M2" s="4" t="s">
        <v>185</v>
      </c>
      <c r="N2" s="8" t="s">
        <v>262</v>
      </c>
      <c r="O2" s="8" t="s">
        <v>261</v>
      </c>
    </row>
    <row r="3" spans="1: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5">
      <c r="A4" s="22"/>
      <c r="B4" s="5" t="s">
        <v>99</v>
      </c>
      <c r="C4" s="33">
        <f>120*10^3</f>
        <v>120000</v>
      </c>
      <c r="D4" s="5" t="s">
        <v>19</v>
      </c>
      <c r="E4" s="22"/>
      <c r="F4" s="22"/>
      <c r="G4" s="22"/>
      <c r="H4" s="22"/>
      <c r="I4" s="22"/>
      <c r="J4" s="22"/>
      <c r="K4" s="22"/>
      <c r="L4" s="22"/>
    </row>
    <row r="5" spans="1:15">
      <c r="A5" s="22"/>
      <c r="B5" s="5" t="s">
        <v>100</v>
      </c>
      <c r="C5" s="33">
        <f>4.5*10^6</f>
        <v>4500000</v>
      </c>
      <c r="D5" s="5" t="s">
        <v>69</v>
      </c>
      <c r="E5" s="22"/>
      <c r="F5" s="22"/>
      <c r="G5" s="22"/>
      <c r="H5" s="22"/>
      <c r="I5" s="22"/>
      <c r="J5" s="22"/>
      <c r="K5" s="22"/>
      <c r="L5" s="22"/>
    </row>
    <row r="6" spans="1:15">
      <c r="A6" s="22"/>
      <c r="B6" s="5" t="s">
        <v>101</v>
      </c>
      <c r="C6" s="33">
        <f>12*10^(-9)</f>
        <v>1.2000000000000002E-8</v>
      </c>
      <c r="D6" s="5" t="s">
        <v>78</v>
      </c>
      <c r="E6" s="22"/>
      <c r="F6" s="22"/>
      <c r="G6" s="22"/>
      <c r="H6" s="22"/>
      <c r="I6" s="22"/>
      <c r="J6" s="22"/>
      <c r="K6" s="22"/>
      <c r="L6" s="22"/>
    </row>
    <row r="7" spans="1:15">
      <c r="A7" s="22"/>
      <c r="B7" s="5" t="s">
        <v>102</v>
      </c>
      <c r="C7" s="6">
        <f>310*10^(-3)</f>
        <v>0.31</v>
      </c>
      <c r="D7" s="5" t="s">
        <v>82</v>
      </c>
      <c r="E7" s="22"/>
      <c r="F7" s="22"/>
      <c r="G7" s="22"/>
      <c r="H7" s="22"/>
      <c r="I7" s="22"/>
      <c r="J7" s="22"/>
      <c r="K7" s="22"/>
      <c r="L7" s="22"/>
    </row>
    <row r="8" spans="1:15">
      <c r="A8" s="22"/>
      <c r="B8" s="5" t="s">
        <v>103</v>
      </c>
      <c r="C8" s="6">
        <f>120*10^(-12)</f>
        <v>1.2E-10</v>
      </c>
      <c r="D8" s="5" t="s">
        <v>83</v>
      </c>
      <c r="E8" s="22"/>
      <c r="F8" s="22"/>
      <c r="G8" s="22"/>
      <c r="H8" s="22"/>
      <c r="I8" s="22"/>
      <c r="J8" s="22"/>
      <c r="K8" s="22"/>
      <c r="L8" s="22"/>
    </row>
    <row r="9" spans="1:15">
      <c r="A9" s="22"/>
      <c r="B9" s="5" t="s">
        <v>104</v>
      </c>
      <c r="C9" s="6">
        <f>0.005*10^(-18)</f>
        <v>5.0000000000000005E-21</v>
      </c>
      <c r="D9" s="5" t="s">
        <v>79</v>
      </c>
      <c r="E9" s="22"/>
      <c r="F9" s="22"/>
      <c r="G9" s="22"/>
      <c r="H9" s="22"/>
      <c r="I9" s="22"/>
      <c r="J9" s="22"/>
      <c r="K9" s="22"/>
      <c r="L9" s="22"/>
    </row>
    <row r="10" spans="1:15">
      <c r="A10" s="22"/>
      <c r="B10" s="5" t="s">
        <v>105</v>
      </c>
      <c r="C10" s="33">
        <f>0.1*10^(-6)</f>
        <v>9.9999999999999995E-8</v>
      </c>
      <c r="D10" s="5" t="s">
        <v>80</v>
      </c>
      <c r="E10" s="22"/>
      <c r="F10" s="22"/>
      <c r="G10" s="22"/>
      <c r="H10" s="22"/>
      <c r="I10" s="22"/>
      <c r="J10" s="22"/>
      <c r="K10" s="22"/>
      <c r="L10" s="22"/>
    </row>
    <row r="11" spans="1:15">
      <c r="A11" s="22"/>
      <c r="B11" s="5" t="s">
        <v>106</v>
      </c>
      <c r="C11" s="6">
        <f>23*10^15</f>
        <v>2.3E+16</v>
      </c>
      <c r="D11" s="5" t="s">
        <v>81</v>
      </c>
      <c r="E11" s="22"/>
      <c r="F11" s="22"/>
      <c r="G11" s="22"/>
      <c r="H11" s="22"/>
      <c r="I11" s="22"/>
      <c r="J11" s="22"/>
      <c r="K11" s="22"/>
      <c r="L11" s="22"/>
    </row>
    <row r="12" spans="1:15">
      <c r="A12" s="22"/>
      <c r="B12" s="5" t="s">
        <v>107</v>
      </c>
      <c r="C12" s="6">
        <f>40*10^(-1)</f>
        <v>4</v>
      </c>
      <c r="D12" s="5" t="s">
        <v>19</v>
      </c>
      <c r="E12" s="22"/>
      <c r="F12" s="22"/>
      <c r="G12" s="22"/>
      <c r="H12" s="22"/>
      <c r="I12" s="22"/>
      <c r="J12" s="22"/>
      <c r="K12" s="22"/>
      <c r="L12" s="22"/>
    </row>
    <row r="13" spans="1:15">
      <c r="A13" s="22"/>
      <c r="B13" s="5" t="s">
        <v>108</v>
      </c>
      <c r="C13" s="33">
        <f>0.12*10^9</f>
        <v>120000000</v>
      </c>
      <c r="D13" s="5" t="s">
        <v>84</v>
      </c>
      <c r="E13" s="22"/>
      <c r="F13" s="22"/>
      <c r="G13" s="22"/>
      <c r="H13" s="22"/>
      <c r="I13" s="22"/>
      <c r="J13" s="22"/>
      <c r="K13" s="22"/>
      <c r="L13" s="22"/>
    </row>
    <row r="14" spans="1: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5" ht="16">
      <c r="A15" s="22"/>
      <c r="B15" s="5" t="s">
        <v>186</v>
      </c>
      <c r="C15" s="6">
        <f>120*(10^(-2))^2</f>
        <v>1.2E-2</v>
      </c>
      <c r="D15" s="5" t="s">
        <v>187</v>
      </c>
      <c r="E15" s="22"/>
      <c r="F15" s="22"/>
      <c r="G15" s="22"/>
      <c r="H15" s="22"/>
      <c r="I15" s="22"/>
      <c r="J15" s="22"/>
      <c r="K15" s="22"/>
      <c r="L15" s="22"/>
    </row>
    <row r="16" spans="1:15" ht="16">
      <c r="A16" s="22"/>
      <c r="B16" s="5" t="s">
        <v>188</v>
      </c>
      <c r="C16" s="33">
        <f>0.03*(10^3)^3</f>
        <v>30000000</v>
      </c>
      <c r="D16" s="5" t="s">
        <v>77</v>
      </c>
      <c r="E16" s="22"/>
      <c r="F16" s="22"/>
      <c r="G16" s="22"/>
      <c r="H16" s="22"/>
      <c r="I16" s="22"/>
      <c r="J16" s="22"/>
      <c r="K16" s="22"/>
      <c r="L16" s="22"/>
    </row>
    <row r="17" spans="1:12" ht="16">
      <c r="A17" s="22"/>
      <c r="B17" s="5" t="s">
        <v>109</v>
      </c>
      <c r="C17" s="33">
        <f>220*(10^2)^2</f>
        <v>2200000</v>
      </c>
      <c r="D17" s="5" t="s">
        <v>187</v>
      </c>
      <c r="E17" s="22"/>
      <c r="F17" s="22"/>
      <c r="G17" s="22"/>
      <c r="H17" s="22"/>
      <c r="I17" s="22"/>
      <c r="J17" s="22"/>
      <c r="K17" s="22"/>
      <c r="L17" s="22"/>
    </row>
    <row r="18" spans="1:12" ht="16">
      <c r="A18" s="22"/>
      <c r="B18" s="5" t="s">
        <v>189</v>
      </c>
      <c r="C18" s="6">
        <f>12*(10^(-1))^2</f>
        <v>0.12000000000000002</v>
      </c>
      <c r="D18" s="5" t="s">
        <v>187</v>
      </c>
      <c r="E18" s="22"/>
      <c r="F18" s="22"/>
      <c r="G18" s="22"/>
      <c r="H18" s="22"/>
      <c r="I18" s="22"/>
      <c r="J18" s="22"/>
      <c r="K18" s="22"/>
      <c r="L18" s="22"/>
    </row>
    <row r="19" spans="1:12" ht="16">
      <c r="A19" s="22"/>
      <c r="B19" s="5" t="s">
        <v>190</v>
      </c>
      <c r="C19" s="6">
        <f>3.2*(10^(-6))^3</f>
        <v>3.1999999999999999E-18</v>
      </c>
      <c r="D19" s="5" t="s">
        <v>77</v>
      </c>
      <c r="E19" s="22"/>
      <c r="F19" s="22"/>
      <c r="G19" s="22"/>
      <c r="H19" s="22"/>
      <c r="I19" s="22"/>
      <c r="J19" s="22"/>
      <c r="K19" s="22"/>
      <c r="L19" s="22"/>
    </row>
    <row r="20" spans="1:12" ht="16">
      <c r="A20" s="22"/>
      <c r="B20" s="5" t="s">
        <v>191</v>
      </c>
      <c r="C20" s="6">
        <f>0.12*(10^(-2))^(-1)</f>
        <v>12</v>
      </c>
      <c r="D20" s="5" t="s">
        <v>192</v>
      </c>
      <c r="E20" s="22"/>
      <c r="F20" s="22"/>
      <c r="G20" s="22"/>
      <c r="H20" s="22"/>
      <c r="I20" s="22"/>
      <c r="J20" s="22"/>
      <c r="K20" s="22"/>
      <c r="L20" s="22"/>
    </row>
    <row r="21" spans="1:12" ht="16">
      <c r="A21" s="22"/>
      <c r="B21" s="5" t="s">
        <v>193</v>
      </c>
      <c r="C21" s="6">
        <f>3.2*(10^(-3))^(-1)</f>
        <v>3200</v>
      </c>
      <c r="D21" s="5" t="s">
        <v>192</v>
      </c>
      <c r="E21" s="22"/>
      <c r="F21" s="22"/>
      <c r="G21" s="22"/>
      <c r="H21" s="22"/>
      <c r="I21" s="22"/>
      <c r="J21" s="22"/>
      <c r="K21" s="22"/>
      <c r="L21" s="22"/>
    </row>
    <row r="22" spans="1:12" ht="16">
      <c r="A22" s="22"/>
      <c r="B22" s="5" t="s">
        <v>194</v>
      </c>
      <c r="C22" s="6">
        <f>12*(10^(-3))^(-1)</f>
        <v>12000</v>
      </c>
      <c r="D22" s="5" t="s">
        <v>195</v>
      </c>
      <c r="E22" s="22"/>
      <c r="F22" s="22"/>
      <c r="G22" s="22"/>
      <c r="H22" s="22"/>
      <c r="I22" s="22"/>
      <c r="J22" s="22"/>
      <c r="K22" s="22"/>
      <c r="L22" s="22"/>
    </row>
    <row r="23" spans="1:12" ht="16">
      <c r="A23" s="22"/>
      <c r="B23" s="5" t="s">
        <v>196</v>
      </c>
      <c r="C23" s="6">
        <f>13*(10^(-1))^(-1)</f>
        <v>130</v>
      </c>
      <c r="D23" s="5" t="s">
        <v>192</v>
      </c>
      <c r="E23" s="22"/>
      <c r="F23" s="22"/>
      <c r="G23" s="22"/>
      <c r="H23" s="22"/>
      <c r="I23" s="22"/>
      <c r="J23" s="22"/>
      <c r="K23" s="22"/>
      <c r="L23" s="22"/>
    </row>
    <row r="24" spans="1:12" ht="16">
      <c r="A24" s="22"/>
      <c r="B24" s="5" t="s">
        <v>197</v>
      </c>
      <c r="C24" s="6">
        <f>7.99*(10^(-3))^3</f>
        <v>7.9900000000000007E-9</v>
      </c>
      <c r="D24" s="5" t="s">
        <v>77</v>
      </c>
      <c r="E24" s="22"/>
      <c r="F24" s="22"/>
      <c r="G24" s="22"/>
      <c r="H24" s="22"/>
      <c r="I24" s="22"/>
      <c r="J24" s="22"/>
      <c r="K24" s="22"/>
      <c r="L24" s="22"/>
    </row>
    <row r="25" spans="1:1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A26" s="22"/>
      <c r="B26" s="5" t="s">
        <v>110</v>
      </c>
      <c r="C26" s="6">
        <f>0.007/10^(-2)</f>
        <v>0.7</v>
      </c>
      <c r="D26" s="5" t="s">
        <v>85</v>
      </c>
      <c r="E26" s="22"/>
      <c r="F26" s="22"/>
      <c r="G26" s="22"/>
      <c r="H26" s="22"/>
      <c r="I26" s="22"/>
      <c r="J26" s="22"/>
      <c r="K26" s="22"/>
      <c r="L26" s="22"/>
    </row>
    <row r="27" spans="1:12">
      <c r="A27" s="22"/>
      <c r="B27" s="5" t="s">
        <v>111</v>
      </c>
      <c r="C27" s="6">
        <f>4500000/10^9</f>
        <v>4.4999999999999997E-3</v>
      </c>
      <c r="D27" s="5" t="s">
        <v>91</v>
      </c>
      <c r="E27" s="22"/>
      <c r="F27" s="22"/>
      <c r="G27" s="22"/>
      <c r="H27" s="22"/>
      <c r="I27" s="22"/>
      <c r="J27" s="22"/>
      <c r="K27" s="22"/>
      <c r="L27" s="22"/>
    </row>
    <row r="28" spans="1:12">
      <c r="A28" s="22"/>
      <c r="B28" s="5" t="s">
        <v>112</v>
      </c>
      <c r="C28" s="6">
        <f>0.000000003/10^(-12)</f>
        <v>3000</v>
      </c>
      <c r="D28" s="5" t="s">
        <v>92</v>
      </c>
      <c r="E28" s="22"/>
      <c r="F28" s="22"/>
      <c r="G28" s="22"/>
      <c r="H28" s="22"/>
      <c r="I28" s="22"/>
      <c r="J28" s="22"/>
      <c r="K28" s="22"/>
      <c r="L28" s="22"/>
    </row>
    <row r="29" spans="1:12">
      <c r="A29" s="22"/>
      <c r="B29" s="5" t="s">
        <v>113</v>
      </c>
      <c r="C29" s="6">
        <f>10000/10^3</f>
        <v>10</v>
      </c>
      <c r="D29" s="5" t="s">
        <v>93</v>
      </c>
      <c r="E29" s="22"/>
      <c r="F29" s="22"/>
      <c r="G29" s="22"/>
      <c r="H29" s="22"/>
      <c r="I29" s="22"/>
      <c r="J29" s="22"/>
      <c r="K29" s="22"/>
      <c r="L29" s="22"/>
    </row>
    <row r="30" spans="1:12">
      <c r="A30" s="22"/>
      <c r="B30" s="5" t="s">
        <v>114</v>
      </c>
      <c r="C30" s="6">
        <f>0.0032/10^(-6)</f>
        <v>3200.0000000000005</v>
      </c>
      <c r="D30" s="5" t="s">
        <v>76</v>
      </c>
      <c r="E30" s="22"/>
      <c r="F30" s="22"/>
      <c r="G30" s="22"/>
      <c r="H30" s="22"/>
      <c r="I30" s="22"/>
      <c r="J30" s="22"/>
      <c r="K30" s="22"/>
      <c r="L30" s="22"/>
    </row>
    <row r="31" spans="1:12">
      <c r="A31" s="22"/>
      <c r="B31" s="5" t="s">
        <v>115</v>
      </c>
      <c r="C31" s="6">
        <f>0.7/10^(-3)</f>
        <v>699.99999999999989</v>
      </c>
      <c r="D31" s="5" t="s">
        <v>94</v>
      </c>
      <c r="E31" s="22"/>
      <c r="F31" s="22"/>
      <c r="G31" s="22"/>
      <c r="H31" s="22"/>
      <c r="I31" s="22"/>
      <c r="J31" s="22"/>
      <c r="K31" s="22"/>
      <c r="L31" s="22"/>
    </row>
    <row r="32" spans="1:12">
      <c r="A32" s="22"/>
      <c r="B32" s="5" t="s">
        <v>116</v>
      </c>
      <c r="C32" s="6">
        <f>890000000000/10^12</f>
        <v>0.89</v>
      </c>
      <c r="D32" s="5" t="s">
        <v>98</v>
      </c>
      <c r="E32" s="22"/>
      <c r="F32" s="22"/>
      <c r="G32" s="22"/>
      <c r="H32" s="22"/>
      <c r="I32" s="22"/>
      <c r="J32" s="22"/>
      <c r="K32" s="22"/>
      <c r="L32" s="22"/>
    </row>
    <row r="33" spans="1:12">
      <c r="A33" s="22"/>
      <c r="B33" s="5" t="s">
        <v>117</v>
      </c>
      <c r="C33" s="33">
        <f>12000000/10^2</f>
        <v>120000</v>
      </c>
      <c r="D33" s="5" t="s">
        <v>97</v>
      </c>
      <c r="E33" s="22"/>
      <c r="F33" s="22"/>
      <c r="G33" s="22"/>
      <c r="H33" s="22"/>
      <c r="I33" s="22"/>
      <c r="J33" s="22"/>
      <c r="K33" s="22"/>
      <c r="L33" s="22"/>
    </row>
    <row r="34" spans="1:12">
      <c r="A34" s="22"/>
      <c r="B34" s="5" t="s">
        <v>118</v>
      </c>
      <c r="C34" s="6">
        <f>0.000000000012/10^(-9)</f>
        <v>1.2E-2</v>
      </c>
      <c r="D34" s="5" t="s">
        <v>96</v>
      </c>
      <c r="E34" s="22"/>
      <c r="F34" s="22"/>
      <c r="G34" s="22"/>
      <c r="H34" s="22"/>
      <c r="I34" s="22"/>
      <c r="J34" s="22"/>
      <c r="K34" s="22"/>
      <c r="L34" s="22"/>
    </row>
    <row r="35" spans="1:12">
      <c r="A35" s="22"/>
      <c r="B35" s="5" t="s">
        <v>119</v>
      </c>
      <c r="C35" s="6">
        <f>150000/10^6</f>
        <v>0.15</v>
      </c>
      <c r="D35" s="5" t="s">
        <v>95</v>
      </c>
      <c r="E35" s="22"/>
      <c r="F35" s="22"/>
      <c r="G35" s="22"/>
      <c r="H35" s="22"/>
      <c r="I35" s="22"/>
      <c r="J35" s="22"/>
      <c r="K35" s="22"/>
      <c r="L35" s="22"/>
    </row>
    <row r="36" spans="1:1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6">
      <c r="A37" s="22"/>
      <c r="B37" s="5" t="s">
        <v>198</v>
      </c>
      <c r="C37" s="6">
        <f>0.003/(10^(-3))^2</f>
        <v>3000</v>
      </c>
      <c r="D37" s="5" t="s">
        <v>199</v>
      </c>
      <c r="E37" s="22"/>
      <c r="F37" s="22"/>
      <c r="G37" s="22"/>
      <c r="H37" s="22"/>
      <c r="I37" s="22"/>
      <c r="J37" s="22"/>
      <c r="K37" s="22"/>
      <c r="L37" s="22"/>
    </row>
    <row r="38" spans="1:12" ht="16">
      <c r="A38" s="22"/>
      <c r="B38" s="5" t="s">
        <v>200</v>
      </c>
      <c r="C38" s="6">
        <f>45000000/(10^3)^3</f>
        <v>4.4999999999999998E-2</v>
      </c>
      <c r="D38" s="5" t="s">
        <v>73</v>
      </c>
      <c r="E38" s="22"/>
      <c r="F38" s="22"/>
      <c r="G38" s="22"/>
      <c r="H38" s="22"/>
      <c r="I38" s="22"/>
      <c r="J38" s="22"/>
      <c r="K38" s="22"/>
      <c r="L38" s="22"/>
    </row>
    <row r="39" spans="1:12" ht="16">
      <c r="A39" s="22"/>
      <c r="B39" s="5" t="s">
        <v>201</v>
      </c>
      <c r="C39" s="6">
        <f>135/(10^(-2))^(-1)</f>
        <v>1.35</v>
      </c>
      <c r="D39" s="5" t="s">
        <v>202</v>
      </c>
      <c r="E39" s="22"/>
      <c r="F39" s="22"/>
      <c r="G39" s="22"/>
      <c r="H39" s="22"/>
      <c r="I39" s="22"/>
      <c r="J39" s="22"/>
      <c r="K39" s="22"/>
      <c r="L39" s="22"/>
    </row>
    <row r="40" spans="1:12" ht="16">
      <c r="A40" s="22"/>
      <c r="B40" s="5" t="s">
        <v>203</v>
      </c>
      <c r="C40" s="6">
        <f>15000/(10^(-3))^(-1)</f>
        <v>15</v>
      </c>
      <c r="D40" s="5" t="s">
        <v>204</v>
      </c>
      <c r="E40" s="22"/>
      <c r="F40" s="22"/>
      <c r="G40" s="22"/>
      <c r="H40" s="22"/>
      <c r="I40" s="22"/>
      <c r="J40" s="22"/>
      <c r="K40" s="22"/>
      <c r="L40" s="22"/>
    </row>
    <row r="41" spans="1:12" ht="16">
      <c r="A41" s="22"/>
      <c r="B41" s="5" t="s">
        <v>205</v>
      </c>
      <c r="C41" s="6">
        <f>12/(10^(-3))^(-1)</f>
        <v>1.2E-2</v>
      </c>
      <c r="D41" s="5" t="s">
        <v>206</v>
      </c>
      <c r="E41" s="22"/>
      <c r="F41" s="22"/>
      <c r="G41" s="22"/>
      <c r="H41" s="22"/>
      <c r="I41" s="22"/>
      <c r="J41" s="22"/>
      <c r="K41" s="22"/>
      <c r="L41" s="22"/>
    </row>
    <row r="42" spans="1:12" ht="16">
      <c r="A42" s="22"/>
      <c r="B42" s="5" t="s">
        <v>207</v>
      </c>
      <c r="C42" s="6">
        <f>140000/10^4</f>
        <v>14</v>
      </c>
      <c r="D42" s="5" t="s">
        <v>120</v>
      </c>
      <c r="E42" s="22"/>
      <c r="F42" s="22"/>
      <c r="G42" s="22"/>
      <c r="H42" s="22"/>
      <c r="I42" s="22"/>
      <c r="J42" s="22"/>
      <c r="K42" s="22"/>
      <c r="L42" s="22"/>
    </row>
    <row r="43" spans="1:12" ht="16">
      <c r="A43" s="22"/>
      <c r="B43" s="5" t="s">
        <v>208</v>
      </c>
      <c r="C43" s="6">
        <f>0.000002/(10^(-2))^3</f>
        <v>1.9999999999999996</v>
      </c>
      <c r="D43" s="5" t="s">
        <v>209</v>
      </c>
      <c r="E43" s="22"/>
      <c r="F43" s="22"/>
      <c r="G43" s="22"/>
      <c r="H43" s="22"/>
      <c r="I43" s="22"/>
      <c r="J43" s="22"/>
      <c r="K43" s="22"/>
      <c r="L43" s="22"/>
    </row>
    <row r="44" spans="1:12" ht="16">
      <c r="A44" s="22"/>
      <c r="B44" s="5" t="s">
        <v>210</v>
      </c>
      <c r="C44" s="6">
        <f>0.34/(10^3)^(-1)</f>
        <v>340</v>
      </c>
      <c r="D44" s="5" t="s">
        <v>211</v>
      </c>
      <c r="E44" s="22"/>
      <c r="F44" s="22"/>
      <c r="G44" s="22"/>
      <c r="H44" s="22"/>
      <c r="I44" s="22"/>
      <c r="J44" s="22"/>
      <c r="K44" s="22"/>
      <c r="L44" s="22"/>
    </row>
    <row r="45" spans="1:12" ht="16">
      <c r="A45" s="22"/>
      <c r="B45" s="5" t="s">
        <v>212</v>
      </c>
      <c r="C45" s="6">
        <f>0.2/(10^(-1))^3</f>
        <v>199.99999999999997</v>
      </c>
      <c r="D45" s="5" t="s">
        <v>213</v>
      </c>
      <c r="E45" s="22"/>
      <c r="F45" s="22"/>
      <c r="G45" s="22"/>
      <c r="H45" s="22"/>
      <c r="I45" s="22"/>
      <c r="J45" s="22"/>
      <c r="K45" s="22"/>
      <c r="L45" s="22"/>
    </row>
    <row r="46" spans="1:12" ht="16">
      <c r="A46" s="22"/>
      <c r="B46" s="5" t="s">
        <v>214</v>
      </c>
      <c r="C46" s="6">
        <f>35000/(10^3)^2</f>
        <v>3.5000000000000003E-2</v>
      </c>
      <c r="D46" s="5" t="s">
        <v>215</v>
      </c>
      <c r="E46" s="22"/>
      <c r="F46" s="22"/>
      <c r="G46" s="22"/>
      <c r="H46" s="22"/>
      <c r="I46" s="22"/>
      <c r="J46" s="22"/>
      <c r="K46" s="22"/>
      <c r="L46" s="22"/>
    </row>
    <row r="47" spans="1:1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>
      <c r="A48" s="22"/>
      <c r="B48" s="5" t="s">
        <v>168</v>
      </c>
      <c r="C48" s="33">
        <f>45*10^3/10^(-3)</f>
        <v>45000000</v>
      </c>
      <c r="D48" s="5" t="s">
        <v>169</v>
      </c>
      <c r="E48" s="22"/>
      <c r="F48" s="22"/>
      <c r="G48" s="22"/>
      <c r="H48" s="22"/>
      <c r="I48" s="22"/>
      <c r="J48" s="22"/>
      <c r="K48" s="22"/>
      <c r="L48" s="22"/>
    </row>
    <row r="49" spans="1:12">
      <c r="A49" s="22"/>
      <c r="B49" s="5" t="s">
        <v>170</v>
      </c>
      <c r="C49" s="6">
        <f>150*10^(-2)/10^3</f>
        <v>1.5E-3</v>
      </c>
      <c r="D49" s="5" t="s">
        <v>71</v>
      </c>
      <c r="E49" s="22"/>
      <c r="F49" s="22"/>
      <c r="G49" s="22"/>
      <c r="H49" s="22"/>
      <c r="I49" s="22"/>
      <c r="J49" s="22"/>
      <c r="K49" s="22"/>
      <c r="L49" s="22"/>
    </row>
    <row r="50" spans="1:12">
      <c r="A50" s="22"/>
      <c r="B50" s="5" t="s">
        <v>171</v>
      </c>
      <c r="C50" s="6">
        <f>0.05*10^2/10^(-1)</f>
        <v>50</v>
      </c>
      <c r="D50" s="5" t="s">
        <v>172</v>
      </c>
      <c r="E50" s="22"/>
      <c r="F50" s="22"/>
      <c r="G50" s="22"/>
      <c r="H50" s="22"/>
      <c r="I50" s="22"/>
      <c r="J50" s="22"/>
      <c r="K50" s="22"/>
      <c r="L50" s="22"/>
    </row>
    <row r="51" spans="1:12">
      <c r="A51" s="22"/>
      <c r="B51" s="5" t="s">
        <v>173</v>
      </c>
      <c r="C51" s="33">
        <f>378000*10^(-6)/10^3</f>
        <v>3.7800000000000003E-4</v>
      </c>
      <c r="D51" s="5" t="s">
        <v>134</v>
      </c>
      <c r="E51" s="22"/>
      <c r="F51" s="22"/>
      <c r="G51" s="22"/>
      <c r="H51" s="22"/>
      <c r="I51" s="22"/>
      <c r="J51" s="22"/>
      <c r="K51" s="22"/>
      <c r="L51" s="22"/>
    </row>
    <row r="52" spans="1:12">
      <c r="A52" s="22"/>
      <c r="B52" s="5" t="s">
        <v>174</v>
      </c>
      <c r="C52" s="33">
        <f>450*10^9/10^3</f>
        <v>450000000</v>
      </c>
      <c r="D52" s="5" t="s">
        <v>175</v>
      </c>
      <c r="E52" s="22"/>
      <c r="F52" s="22"/>
      <c r="G52" s="22"/>
      <c r="H52" s="22"/>
      <c r="I52" s="22"/>
      <c r="J52" s="22"/>
      <c r="K52" s="22"/>
      <c r="L52" s="22"/>
    </row>
    <row r="53" spans="1:12">
      <c r="A53" s="22"/>
      <c r="B53" s="5" t="s">
        <v>176</v>
      </c>
      <c r="C53" s="6">
        <f>35*10^(-6)/10^(-3)</f>
        <v>3.4999999999999996E-2</v>
      </c>
      <c r="D53" s="5" t="s">
        <v>177</v>
      </c>
      <c r="E53" s="22"/>
      <c r="F53" s="22"/>
      <c r="G53" s="22"/>
      <c r="H53" s="22"/>
      <c r="I53" s="22"/>
      <c r="J53" s="22"/>
      <c r="K53" s="22"/>
      <c r="L53" s="22"/>
    </row>
    <row r="54" spans="1:12">
      <c r="A54" s="22"/>
      <c r="B54" s="5" t="s">
        <v>178</v>
      </c>
      <c r="C54" s="33">
        <f>400*10^(-15)/10^(-6)</f>
        <v>4.0000000000000003E-7</v>
      </c>
      <c r="D54" s="5" t="s">
        <v>76</v>
      </c>
      <c r="E54" s="22"/>
      <c r="F54" s="22"/>
      <c r="G54" s="22"/>
      <c r="H54" s="22"/>
      <c r="I54" s="22"/>
      <c r="J54" s="22"/>
      <c r="K54" s="22"/>
      <c r="L54" s="22"/>
    </row>
    <row r="55" spans="1:12">
      <c r="A55" s="22"/>
      <c r="B55" s="5" t="s">
        <v>183</v>
      </c>
      <c r="C55" s="33">
        <f>0.000093*10^3/10^(-12)</f>
        <v>93000000000</v>
      </c>
      <c r="D55" s="5" t="s">
        <v>184</v>
      </c>
      <c r="E55" s="22"/>
      <c r="F55" s="22"/>
      <c r="G55" s="22"/>
      <c r="H55" s="22"/>
      <c r="I55" s="22"/>
      <c r="J55" s="22"/>
      <c r="K55" s="22"/>
      <c r="L55" s="22"/>
    </row>
    <row r="56" spans="1:12">
      <c r="A56" s="22"/>
      <c r="B56" s="5" t="s">
        <v>181</v>
      </c>
      <c r="C56" s="6">
        <f>30*10^(-9)/10^3</f>
        <v>3.0000000000000006E-11</v>
      </c>
      <c r="D56" s="5" t="s">
        <v>182</v>
      </c>
      <c r="E56" s="22"/>
      <c r="F56" s="22"/>
      <c r="G56" s="22"/>
      <c r="H56" s="22"/>
      <c r="I56" s="22"/>
      <c r="J56" s="22"/>
      <c r="K56" s="22"/>
      <c r="L56" s="22"/>
    </row>
    <row r="57" spans="1:12">
      <c r="A57" s="22"/>
      <c r="B57" s="5" t="s">
        <v>180</v>
      </c>
      <c r="C57" s="6">
        <f>15000000*10^6/10^15</f>
        <v>1.4999999999999999E-2</v>
      </c>
      <c r="D57" s="5" t="s">
        <v>179</v>
      </c>
      <c r="E57" s="22"/>
      <c r="F57" s="22"/>
      <c r="G57" s="22"/>
      <c r="H57" s="22"/>
      <c r="I57" s="22"/>
      <c r="J57" s="22"/>
      <c r="K57" s="22"/>
      <c r="L57" s="22"/>
    </row>
    <row r="58" spans="1:1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6">
      <c r="A59" s="22"/>
      <c r="B59" s="5" t="s">
        <v>216</v>
      </c>
      <c r="C59" s="33">
        <f>24*(10^(-6))^(-1)/(10^(-3))^(-1)</f>
        <v>24000</v>
      </c>
      <c r="D59" s="5" t="s">
        <v>204</v>
      </c>
      <c r="E59" s="22"/>
      <c r="F59" s="22"/>
      <c r="G59" s="22"/>
      <c r="H59" s="22"/>
      <c r="I59" s="22"/>
      <c r="J59" s="22"/>
      <c r="K59" s="22"/>
      <c r="L59" s="22"/>
    </row>
    <row r="60" spans="1:12" ht="16">
      <c r="A60" s="22"/>
      <c r="B60" s="5" t="s">
        <v>217</v>
      </c>
      <c r="C60" s="33">
        <f>150*(10^(-3))^3/(10^(-1))^3</f>
        <v>1.4999999999999999E-4</v>
      </c>
      <c r="D60" s="5" t="s">
        <v>213</v>
      </c>
      <c r="E60" s="22"/>
      <c r="F60" s="22"/>
      <c r="G60" s="22"/>
      <c r="H60" s="22"/>
      <c r="I60" s="22"/>
      <c r="J60" s="22"/>
      <c r="K60" s="22"/>
      <c r="L60" s="22"/>
    </row>
    <row r="61" spans="1:12" ht="16">
      <c r="A61" s="22"/>
      <c r="B61" s="5" t="s">
        <v>218</v>
      </c>
      <c r="C61" s="33">
        <f>0.000002*(10^3)^3/(10^(-1))^3</f>
        <v>1999999.9999999995</v>
      </c>
      <c r="D61" s="5" t="s">
        <v>213</v>
      </c>
      <c r="E61" s="22"/>
      <c r="F61" s="22"/>
      <c r="G61" s="22"/>
      <c r="H61" s="22"/>
      <c r="I61" s="22"/>
      <c r="J61" s="22"/>
      <c r="K61" s="22"/>
      <c r="L61" s="22"/>
    </row>
    <row r="62" spans="1:12" ht="16">
      <c r="A62" s="22"/>
      <c r="B62" s="5" t="s">
        <v>219</v>
      </c>
      <c r="C62" s="6">
        <f>50000*(10^3)^(-1)/(10^(-2))^(-1)</f>
        <v>0.5</v>
      </c>
      <c r="D62" s="5" t="s">
        <v>202</v>
      </c>
      <c r="E62" s="22"/>
      <c r="F62" s="22"/>
      <c r="G62" s="22"/>
      <c r="H62" s="22"/>
      <c r="I62" s="22"/>
      <c r="J62" s="22"/>
      <c r="K62" s="22"/>
      <c r="L62" s="22"/>
    </row>
    <row r="63" spans="1:12" ht="16">
      <c r="A63" s="22"/>
      <c r="B63" s="7" t="s">
        <v>246</v>
      </c>
      <c r="C63" s="6">
        <f>1.23*(10^(-2))^3/(10^(-3))^3</f>
        <v>1230</v>
      </c>
      <c r="D63" s="7" t="s">
        <v>249</v>
      </c>
      <c r="E63" s="22"/>
      <c r="F63" s="22"/>
      <c r="G63" s="22"/>
      <c r="H63" s="22"/>
      <c r="I63" s="22"/>
      <c r="J63" s="22"/>
      <c r="K63" s="22"/>
      <c r="L63" s="22"/>
    </row>
    <row r="64" spans="1:12" ht="16">
      <c r="A64" s="22"/>
      <c r="B64" s="7" t="s">
        <v>247</v>
      </c>
      <c r="C64" s="33">
        <f>910*(10^(-1))^2/(10^3)^2</f>
        <v>9.100000000000001E-6</v>
      </c>
      <c r="D64" s="7" t="s">
        <v>215</v>
      </c>
      <c r="E64" s="22"/>
      <c r="F64" s="22"/>
      <c r="G64" s="22"/>
      <c r="H64" s="22"/>
      <c r="I64" s="22"/>
      <c r="J64" s="22"/>
      <c r="K64" s="22"/>
      <c r="L64" s="22"/>
    </row>
    <row r="65" spans="1:12" ht="16">
      <c r="A65" s="22"/>
      <c r="B65" s="7" t="s">
        <v>248</v>
      </c>
      <c r="C65" s="33">
        <f>0.007*(10^(-3))^3/(10^(-6))^3</f>
        <v>7000000.0000000019</v>
      </c>
      <c r="D65" s="7" t="s">
        <v>250</v>
      </c>
      <c r="E65" s="22"/>
      <c r="F65" s="22"/>
      <c r="G65" s="22"/>
      <c r="H65" s="22"/>
      <c r="I65" s="22"/>
      <c r="J65" s="22"/>
      <c r="K65" s="22"/>
      <c r="L65" s="22"/>
    </row>
    <row r="66" spans="1:12" ht="16">
      <c r="A66" s="22"/>
      <c r="B66" s="7" t="s">
        <v>252</v>
      </c>
      <c r="C66" s="33">
        <f>0.06*(10^(-3))^(-1)/(10^(-9))^(-1)</f>
        <v>6.0000000000000008E-8</v>
      </c>
      <c r="D66" s="7" t="s">
        <v>251</v>
      </c>
      <c r="E66" s="22"/>
      <c r="F66" s="22"/>
      <c r="G66" s="22"/>
      <c r="H66" s="22"/>
      <c r="I66" s="22"/>
      <c r="J66" s="22"/>
      <c r="K66" s="22"/>
      <c r="L66" s="22"/>
    </row>
    <row r="67" spans="1:12" ht="16">
      <c r="A67" s="22"/>
      <c r="B67" s="5" t="s">
        <v>220</v>
      </c>
      <c r="C67" s="33">
        <f>84000000*(10^(-6))^3/(10^(-2))^3</f>
        <v>8.3999999999999982E-5</v>
      </c>
      <c r="D67" s="5" t="s">
        <v>209</v>
      </c>
      <c r="E67" s="22"/>
      <c r="F67" s="22"/>
      <c r="G67" s="22"/>
      <c r="H67" s="22"/>
      <c r="I67" s="22"/>
      <c r="J67" s="22"/>
      <c r="K67" s="22"/>
      <c r="L67" s="22"/>
    </row>
    <row r="68" spans="1:12" ht="16">
      <c r="A68" s="22"/>
      <c r="B68" s="5" t="s">
        <v>221</v>
      </c>
      <c r="C68" s="6">
        <f>660*(10^(-2))^(-1)/(10^(-3))^(-1)</f>
        <v>66</v>
      </c>
      <c r="D68" s="5" t="s">
        <v>206</v>
      </c>
      <c r="E68" s="22"/>
      <c r="F68" s="22"/>
      <c r="G68" s="22"/>
      <c r="H68" s="22"/>
      <c r="I68" s="22"/>
      <c r="J68" s="22"/>
      <c r="K68" s="22"/>
      <c r="L68" s="22"/>
    </row>
    <row r="69" spans="1:1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6">
      <c r="A70" s="22"/>
      <c r="B70" s="7" t="s">
        <v>278</v>
      </c>
      <c r="C70" s="6">
        <f>15*1000</f>
        <v>15000</v>
      </c>
      <c r="D70" s="7" t="s">
        <v>238</v>
      </c>
      <c r="E70" s="22"/>
      <c r="F70" s="22" t="s">
        <v>263</v>
      </c>
      <c r="G70" s="22"/>
      <c r="H70" s="22"/>
      <c r="I70" s="22"/>
      <c r="J70" s="22"/>
      <c r="K70" s="22"/>
      <c r="L70" s="22"/>
    </row>
    <row r="71" spans="1:12" ht="16">
      <c r="A71" s="22"/>
      <c r="B71" s="5" t="s">
        <v>239</v>
      </c>
      <c r="C71" s="6">
        <f>28*(10^(-2))^3*1000</f>
        <v>2.8000000000000004E-2</v>
      </c>
      <c r="D71" s="5" t="s">
        <v>238</v>
      </c>
      <c r="E71" s="22"/>
      <c r="F71" s="22" t="s">
        <v>269</v>
      </c>
      <c r="G71" s="22"/>
      <c r="H71" s="22"/>
      <c r="I71" s="22"/>
      <c r="J71" s="22"/>
      <c r="K71" s="22"/>
      <c r="L71" s="22"/>
    </row>
    <row r="72" spans="1:12" ht="16">
      <c r="A72" s="22"/>
      <c r="B72" s="7" t="s">
        <v>276</v>
      </c>
      <c r="C72" s="6">
        <f>45*(10^(-1))^3*1000/10^(2)</f>
        <v>0.45000000000000012</v>
      </c>
      <c r="D72" s="7" t="s">
        <v>241</v>
      </c>
      <c r="E72" s="22"/>
      <c r="F72" s="22" t="s">
        <v>270</v>
      </c>
      <c r="G72" s="22"/>
      <c r="H72" s="22"/>
      <c r="I72" s="22"/>
      <c r="J72" s="22"/>
      <c r="K72" s="22"/>
      <c r="L72" s="22"/>
    </row>
    <row r="73" spans="1:12" ht="16">
      <c r="A73" s="22"/>
      <c r="B73" s="7" t="s">
        <v>242</v>
      </c>
      <c r="C73" s="33">
        <f>0.00003*(10^3)^3*1000/10^2</f>
        <v>300000</v>
      </c>
      <c r="D73" s="7" t="s">
        <v>241</v>
      </c>
      <c r="E73" s="22"/>
      <c r="F73" s="22" t="s">
        <v>271</v>
      </c>
      <c r="G73" s="22"/>
      <c r="H73" s="22"/>
      <c r="I73" s="22"/>
      <c r="J73" s="22"/>
      <c r="K73" s="22"/>
      <c r="L73" s="22"/>
    </row>
    <row r="74" spans="1:12" ht="16">
      <c r="A74" s="22"/>
      <c r="B74" s="7" t="s">
        <v>277</v>
      </c>
      <c r="C74" s="33">
        <f>0.74*(10^(-3))^3*1000</f>
        <v>7.4000000000000001E-7</v>
      </c>
      <c r="D74" s="7" t="s">
        <v>238</v>
      </c>
      <c r="E74" s="22"/>
      <c r="F74" s="22" t="s">
        <v>272</v>
      </c>
      <c r="G74" s="22"/>
      <c r="H74" s="22"/>
      <c r="I74" s="22"/>
      <c r="J74" s="22"/>
      <c r="K74" s="22"/>
      <c r="L74" s="22"/>
    </row>
    <row r="75" spans="1:12" ht="16">
      <c r="A75" s="22"/>
      <c r="B75" s="7" t="s">
        <v>245</v>
      </c>
      <c r="C75" s="6">
        <f>35*(10^(-3))^3*1000/10^(-2)</f>
        <v>3.5000000000000005E-3</v>
      </c>
      <c r="D75" s="7" t="s">
        <v>244</v>
      </c>
      <c r="E75" s="22"/>
      <c r="F75" s="22"/>
      <c r="G75" s="22"/>
      <c r="H75" s="22"/>
      <c r="I75" s="22"/>
      <c r="J75" s="22"/>
      <c r="K75" s="22"/>
      <c r="L75" s="22"/>
    </row>
    <row r="76" spans="1:12" ht="16">
      <c r="A76" s="22"/>
      <c r="B76" s="7" t="s">
        <v>279</v>
      </c>
      <c r="C76" s="6">
        <f>1.25*(10^(-2))^3*1000/10^(-6)</f>
        <v>1250.0000000000002</v>
      </c>
      <c r="D76" s="7" t="s">
        <v>76</v>
      </c>
      <c r="E76" s="22"/>
      <c r="F76" s="22"/>
      <c r="G76" s="22"/>
      <c r="H76" s="22"/>
      <c r="I76" s="22"/>
      <c r="J76" s="22"/>
      <c r="K76" s="22"/>
      <c r="L76" s="22"/>
    </row>
    <row r="77" spans="1:12" ht="16">
      <c r="A77" s="22"/>
      <c r="B77" s="5" t="s">
        <v>275</v>
      </c>
      <c r="C77" s="6">
        <f>120*(10^(-6))^3*1000/10^(-12)</f>
        <v>0.11999999999999997</v>
      </c>
      <c r="D77" s="5" t="s">
        <v>273</v>
      </c>
      <c r="E77" s="22"/>
      <c r="F77" s="22"/>
      <c r="G77" s="22"/>
      <c r="H77" s="22"/>
      <c r="I77" s="22"/>
      <c r="J77" s="22"/>
      <c r="K77" s="22"/>
      <c r="L77" s="22"/>
    </row>
    <row r="78" spans="1:12" ht="16">
      <c r="A78" s="22"/>
      <c r="B78" s="7" t="s">
        <v>280</v>
      </c>
      <c r="C78" s="6">
        <f>5500*1000/10^2</f>
        <v>55000</v>
      </c>
      <c r="D78" s="7" t="s">
        <v>241</v>
      </c>
      <c r="E78" s="22"/>
      <c r="F78" s="22"/>
      <c r="G78" s="22"/>
      <c r="H78" s="22"/>
      <c r="I78" s="22"/>
      <c r="J78" s="22"/>
      <c r="K78" s="22"/>
      <c r="L78" s="22"/>
    </row>
    <row r="79" spans="1:12" ht="16">
      <c r="A79" s="22"/>
      <c r="B79" s="7" t="s">
        <v>281</v>
      </c>
      <c r="C79" s="6">
        <f>0.0077*(10^(-1))^3*1000/10^(-3)</f>
        <v>7.7000000000000028</v>
      </c>
      <c r="D79" s="7" t="s">
        <v>282</v>
      </c>
      <c r="E79" s="22"/>
      <c r="F79" s="22"/>
      <c r="G79" s="22"/>
      <c r="H79" s="22"/>
      <c r="I79" s="22"/>
      <c r="J79" s="22"/>
      <c r="K79" s="22"/>
      <c r="L79" s="22"/>
    </row>
    <row r="80" spans="1:1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5" ht="16">
      <c r="A81" s="22"/>
      <c r="B81" s="5" t="s">
        <v>237</v>
      </c>
      <c r="C81" s="6">
        <f>120/1000</f>
        <v>0.12</v>
      </c>
      <c r="D81" s="5" t="s">
        <v>77</v>
      </c>
      <c r="E81" s="22"/>
      <c r="F81" s="22"/>
      <c r="G81" s="22"/>
      <c r="H81" s="22"/>
      <c r="I81" s="22"/>
      <c r="J81" s="22"/>
      <c r="K81" s="22"/>
      <c r="L81" s="22"/>
    </row>
    <row r="82" spans="1:15" ht="16">
      <c r="A82" s="22"/>
      <c r="B82" s="5" t="s">
        <v>240</v>
      </c>
      <c r="C82" s="6">
        <f>610*10^(-3)/1000/(10^(-1))^3</f>
        <v>0.60999999999999988</v>
      </c>
      <c r="D82" s="5" t="s">
        <v>213</v>
      </c>
      <c r="E82" s="22"/>
      <c r="F82" s="22"/>
      <c r="G82" s="22"/>
      <c r="H82" s="22"/>
      <c r="I82" s="22"/>
      <c r="J82" s="22"/>
      <c r="K82" s="22"/>
      <c r="L82" s="22"/>
    </row>
    <row r="83" spans="1:15" ht="16">
      <c r="A83" s="22"/>
      <c r="B83" s="5" t="s">
        <v>243</v>
      </c>
      <c r="C83" s="6">
        <f>6000*10^(-6)/1000/(10^(-2))^3</f>
        <v>5.9999999999999991</v>
      </c>
      <c r="D83" s="5" t="s">
        <v>209</v>
      </c>
      <c r="E83" s="22"/>
      <c r="F83" s="22"/>
      <c r="G83" s="22"/>
      <c r="H83" s="22"/>
      <c r="I83" s="22"/>
      <c r="J83" s="22"/>
      <c r="K83" s="22"/>
      <c r="L83" s="22"/>
    </row>
    <row r="84" spans="1:15" ht="16">
      <c r="A84" s="22"/>
      <c r="B84" s="7" t="s">
        <v>70</v>
      </c>
      <c r="C84" s="6">
        <f>0.07*10^2/1000/(10^3)^3</f>
        <v>7.0000000000000009E-12</v>
      </c>
      <c r="D84" s="7" t="s">
        <v>253</v>
      </c>
      <c r="E84" s="22"/>
      <c r="F84" s="22"/>
      <c r="G84" s="22"/>
      <c r="H84" s="22"/>
      <c r="I84" s="22"/>
      <c r="J84" s="22"/>
      <c r="K84" s="22"/>
      <c r="L84" s="22"/>
    </row>
    <row r="85" spans="1:15" ht="16">
      <c r="A85" s="22"/>
      <c r="B85" s="7" t="s">
        <v>274</v>
      </c>
      <c r="C85" s="6">
        <f>54000*10^(-18)/1000</f>
        <v>5.4000000000000002E-17</v>
      </c>
      <c r="D85" s="7" t="s">
        <v>286</v>
      </c>
      <c r="E85" s="22"/>
      <c r="F85" s="22"/>
      <c r="G85" s="22"/>
      <c r="H85" s="22"/>
      <c r="I85" s="22"/>
      <c r="J85" s="22"/>
      <c r="K85" s="22"/>
      <c r="L85" s="22"/>
    </row>
    <row r="86" spans="1:15" ht="16">
      <c r="A86" s="22"/>
      <c r="B86" s="7" t="s">
        <v>283</v>
      </c>
      <c r="C86" s="6">
        <f>0.00555*10^(-2)/1000/(10^(-2))^3</f>
        <v>5.5499999999999994E-2</v>
      </c>
      <c r="D86" s="7" t="s">
        <v>209</v>
      </c>
      <c r="E86" s="22"/>
      <c r="F86" s="22"/>
      <c r="G86" s="22"/>
      <c r="H86" s="22"/>
      <c r="I86" s="22"/>
      <c r="J86" s="22"/>
      <c r="K86" s="22"/>
      <c r="L86" s="22"/>
    </row>
    <row r="87" spans="1:15" ht="16">
      <c r="A87" s="22"/>
      <c r="B87" s="7" t="s">
        <v>284</v>
      </c>
      <c r="C87" s="6">
        <f>10*10^(-1)/1000/(10^(-1))^3</f>
        <v>0.99999999999999978</v>
      </c>
      <c r="D87" s="7" t="s">
        <v>285</v>
      </c>
      <c r="E87" s="22"/>
      <c r="F87" s="22"/>
      <c r="G87" s="22"/>
      <c r="H87" s="22"/>
      <c r="I87" s="22"/>
      <c r="J87" s="22"/>
      <c r="K87" s="22"/>
      <c r="L87" s="22"/>
    </row>
    <row r="88" spans="1:15" ht="16">
      <c r="A88" s="22"/>
      <c r="B88" s="7" t="s">
        <v>288</v>
      </c>
      <c r="C88" s="6">
        <f>0.000387/1000/(10^(-2))^3</f>
        <v>0.3869999999999999</v>
      </c>
      <c r="D88" s="7" t="s">
        <v>287</v>
      </c>
      <c r="E88" s="22"/>
      <c r="F88" s="22"/>
      <c r="G88" s="22"/>
      <c r="H88" s="22"/>
      <c r="I88" s="22"/>
      <c r="J88" s="22"/>
      <c r="K88" s="22"/>
      <c r="L88" s="22"/>
    </row>
    <row r="89" spans="1:15" ht="16">
      <c r="A89" s="22"/>
      <c r="B89" s="7" t="s">
        <v>289</v>
      </c>
      <c r="C89" s="6">
        <f>41.1*10^(-3)/1000/(10^(-3))^3</f>
        <v>41100</v>
      </c>
      <c r="D89" s="7" t="s">
        <v>249</v>
      </c>
      <c r="E89" s="22"/>
      <c r="F89" s="22"/>
      <c r="G89" s="22"/>
      <c r="H89" s="22"/>
      <c r="I89" s="22"/>
      <c r="J89" s="22"/>
      <c r="K89" s="22"/>
      <c r="L89" s="22"/>
    </row>
    <row r="90" spans="1:15" ht="16">
      <c r="A90" s="22"/>
      <c r="B90" s="7" t="s">
        <v>290</v>
      </c>
      <c r="C90" s="33">
        <f>450000000000*10^(-6)/1000/(10^3)^3</f>
        <v>4.4999999999999998E-7</v>
      </c>
      <c r="D90" s="7" t="s">
        <v>73</v>
      </c>
      <c r="E90" s="22"/>
      <c r="F90" s="22"/>
      <c r="G90" s="22"/>
      <c r="H90" s="22"/>
      <c r="I90" s="22"/>
      <c r="J90" s="22"/>
      <c r="K90" s="22"/>
      <c r="L90" s="22"/>
    </row>
    <row r="91" spans="1: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5">
      <c r="A92" s="22"/>
      <c r="B92" s="7" t="str">
        <f>CONCATENATE("2 ",M102," =")</f>
        <v>2 weeks =</v>
      </c>
      <c r="C92" s="6">
        <f>2*7</f>
        <v>14</v>
      </c>
      <c r="D92" s="5" t="str">
        <f>M105</f>
        <v>days</v>
      </c>
      <c r="E92" s="22"/>
      <c r="F92" s="22" t="str">
        <f>IF(T!$D$2=T!$M$2,M92,IF(T!$D$2=T!$N$2,N92,O92))</f>
        <v>1 year = 365.25 days</v>
      </c>
      <c r="G92" s="22"/>
      <c r="H92" s="22"/>
      <c r="I92" s="22"/>
      <c r="J92" s="22"/>
      <c r="K92" s="22"/>
      <c r="L92" s="22"/>
      <c r="M92" s="8" t="s">
        <v>264</v>
      </c>
      <c r="N92" s="8" t="s">
        <v>305</v>
      </c>
      <c r="O92" s="8" t="s">
        <v>308</v>
      </c>
    </row>
    <row r="93" spans="1:15">
      <c r="A93" s="22"/>
      <c r="B93" s="7" t="str">
        <f>CONCATENATE("3 ",M102," =")</f>
        <v>3 weeks =</v>
      </c>
      <c r="C93" s="6">
        <f>3*7*24*60*60</f>
        <v>1814400</v>
      </c>
      <c r="D93" s="5" t="s">
        <v>138</v>
      </c>
      <c r="E93" s="22"/>
      <c r="F93" s="22" t="str">
        <f>IF(T!$D$2=T!$M$2,M93,IF(T!$D$2=T!$N$2,N93,O93))</f>
        <v>1 week = 7 days</v>
      </c>
      <c r="G93" s="22"/>
      <c r="H93" s="22"/>
      <c r="I93" s="22"/>
      <c r="J93" s="22"/>
      <c r="K93" s="22"/>
      <c r="L93" s="22"/>
      <c r="M93" s="8" t="s">
        <v>265</v>
      </c>
      <c r="N93" s="8" t="s">
        <v>306</v>
      </c>
      <c r="O93" s="8" t="s">
        <v>309</v>
      </c>
    </row>
    <row r="94" spans="1:15">
      <c r="A94" s="22"/>
      <c r="B94" s="7" t="s">
        <v>299</v>
      </c>
      <c r="C94" s="6">
        <f>(5*60+10)*60+15</f>
        <v>18615</v>
      </c>
      <c r="D94" s="5" t="s">
        <v>138</v>
      </c>
      <c r="E94" s="22"/>
      <c r="F94" s="22" t="str">
        <f>IF(T!$D$2=T!$M$2,M94,IF(T!$D$2=T!$N$2,N94,O94))</f>
        <v>1 day = 24 h</v>
      </c>
      <c r="G94" s="22"/>
      <c r="H94" s="22"/>
      <c r="I94" s="22"/>
      <c r="J94" s="22"/>
      <c r="K94" s="22"/>
      <c r="L94" s="22"/>
      <c r="M94" s="8" t="s">
        <v>266</v>
      </c>
      <c r="N94" s="8" t="s">
        <v>307</v>
      </c>
      <c r="O94" s="8" t="s">
        <v>310</v>
      </c>
    </row>
    <row r="95" spans="1:15">
      <c r="A95" s="22"/>
      <c r="B95" s="7" t="s">
        <v>300</v>
      </c>
      <c r="C95" s="6">
        <f>140*10^(-3)</f>
        <v>0.14000000000000001</v>
      </c>
      <c r="D95" s="5" t="s">
        <v>138</v>
      </c>
      <c r="E95" s="22"/>
      <c r="F95" s="22" t="str">
        <f>IF(T!$D$2=T!$M$2,M95,IF(T!$D$2=T!$N$2,N95,O95))</f>
        <v>1 h = 60 min</v>
      </c>
      <c r="G95" s="22"/>
      <c r="H95" s="22"/>
      <c r="I95" s="22"/>
      <c r="J95" s="22"/>
      <c r="K95" s="22"/>
      <c r="L95" s="22"/>
      <c r="M95" s="8" t="s">
        <v>267</v>
      </c>
      <c r="N95" s="8" t="s">
        <v>267</v>
      </c>
      <c r="O95" s="8" t="s">
        <v>267</v>
      </c>
    </row>
    <row r="96" spans="1:15">
      <c r="A96" s="22"/>
      <c r="B96" s="7" t="s">
        <v>301</v>
      </c>
      <c r="C96" s="6">
        <f>8.05*60*60</f>
        <v>28980.000000000004</v>
      </c>
      <c r="D96" s="5" t="s">
        <v>138</v>
      </c>
      <c r="E96" s="22"/>
      <c r="F96" s="22" t="str">
        <f>IF(T!$D$2=T!$M$2,M96,IF(T!$D$2=T!$N$2,N96,O96))</f>
        <v>1 min = 60 s</v>
      </c>
      <c r="G96" s="22"/>
      <c r="H96" s="22"/>
      <c r="I96" s="22"/>
      <c r="J96" s="22"/>
      <c r="K96" s="22"/>
      <c r="L96" s="22"/>
      <c r="M96" s="8" t="s">
        <v>268</v>
      </c>
      <c r="N96" s="8" t="s">
        <v>268</v>
      </c>
      <c r="O96" s="8" t="s">
        <v>268</v>
      </c>
    </row>
    <row r="97" spans="1:15">
      <c r="A97" s="22"/>
      <c r="B97" s="7" t="s">
        <v>302</v>
      </c>
      <c r="C97" s="6">
        <f>34500/60/60/24</f>
        <v>0.39930555555555558</v>
      </c>
      <c r="D97" s="7" t="str">
        <f>M105</f>
        <v>days</v>
      </c>
      <c r="E97" s="22"/>
      <c r="F97" s="22"/>
      <c r="G97" s="22"/>
      <c r="H97" s="22"/>
      <c r="I97" s="22"/>
      <c r="J97" s="22"/>
      <c r="K97" s="22"/>
      <c r="L97" s="22"/>
    </row>
    <row r="98" spans="1:15">
      <c r="A98" s="22"/>
      <c r="B98" s="7" t="s">
        <v>303</v>
      </c>
      <c r="C98" s="6">
        <f>45/60</f>
        <v>0.75</v>
      </c>
      <c r="D98" s="7" t="s">
        <v>2</v>
      </c>
      <c r="E98" s="22"/>
      <c r="F98" s="22"/>
      <c r="G98" s="22"/>
      <c r="H98" s="22"/>
      <c r="I98" s="22"/>
      <c r="J98" s="22"/>
      <c r="K98" s="22"/>
      <c r="L98" s="22"/>
      <c r="M98" s="8" t="s">
        <v>386</v>
      </c>
      <c r="N98" s="8" t="s">
        <v>387</v>
      </c>
      <c r="O98" s="8" t="s">
        <v>388</v>
      </c>
    </row>
    <row r="99" spans="1:15">
      <c r="A99" s="22"/>
      <c r="B99" s="7" t="str">
        <f>CONCATENATE("30.17 ",M99," =")</f>
        <v>30.17 years =</v>
      </c>
      <c r="C99" s="6">
        <f>30.17*365.25*24*60*60</f>
        <v>952092792.00000012</v>
      </c>
      <c r="D99" s="7" t="s">
        <v>138</v>
      </c>
      <c r="E99" s="22"/>
      <c r="F99" s="22"/>
      <c r="G99" s="22"/>
      <c r="H99" s="22"/>
      <c r="I99" s="22"/>
      <c r="J99" s="22"/>
      <c r="K99" s="22"/>
      <c r="L99" s="22"/>
      <c r="M99" s="4" t="str">
        <f>IF(T!$D$2=T!$M$2,M98,IF(T!$D$2=T!$N$2,N98,O98))</f>
        <v>years</v>
      </c>
    </row>
    <row r="100" spans="1:15">
      <c r="A100" s="22"/>
      <c r="B100" s="7" t="s">
        <v>304</v>
      </c>
      <c r="C100" s="6">
        <f>756/60/24</f>
        <v>0.52500000000000002</v>
      </c>
      <c r="D100" s="7" t="str">
        <f>M105</f>
        <v>days</v>
      </c>
      <c r="E100" s="22"/>
      <c r="F100" s="22"/>
      <c r="G100" s="22"/>
      <c r="H100" s="22"/>
      <c r="I100" s="22"/>
      <c r="J100" s="22"/>
      <c r="K100" s="22"/>
      <c r="L100" s="22"/>
    </row>
    <row r="101" spans="1:15">
      <c r="A101" s="22"/>
      <c r="B101" s="7" t="str">
        <f>CONCATENATE("4.5 ",M105," =")</f>
        <v>4.5 days =</v>
      </c>
      <c r="C101" s="6">
        <f>4.5*24*60*60</f>
        <v>388800</v>
      </c>
      <c r="D101" s="7" t="s">
        <v>138</v>
      </c>
      <c r="E101" s="22"/>
      <c r="F101" s="22"/>
      <c r="G101" s="22"/>
      <c r="H101" s="22"/>
      <c r="I101" s="22"/>
      <c r="J101" s="22"/>
      <c r="K101" s="22"/>
      <c r="L101" s="22"/>
      <c r="M101" s="8" t="s">
        <v>33</v>
      </c>
      <c r="N101" s="8" t="s">
        <v>257</v>
      </c>
      <c r="O101" s="8" t="s">
        <v>258</v>
      </c>
    </row>
    <row r="102" spans="1: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4" t="str">
        <f>IF(T!$D$2=T!$M$2,M101,IF(T!$D$2=T!$N$2,N101,O101))</f>
        <v>weeks</v>
      </c>
    </row>
    <row r="103" spans="1:15">
      <c r="A103" s="22"/>
      <c r="B103" s="7" t="s">
        <v>295</v>
      </c>
      <c r="C103" s="6">
        <f>1/180*PI()</f>
        <v>1.7453292519943295E-2</v>
      </c>
      <c r="D103" s="7" t="s">
        <v>291</v>
      </c>
      <c r="E103" s="22"/>
      <c r="F103" s="22" t="s">
        <v>298</v>
      </c>
      <c r="G103" s="22"/>
      <c r="H103" s="22"/>
      <c r="I103" s="22"/>
      <c r="J103" s="22"/>
      <c r="K103" s="22"/>
      <c r="L103" s="22"/>
    </row>
    <row r="104" spans="1:15">
      <c r="A104" s="22"/>
      <c r="B104" s="7" t="s">
        <v>296</v>
      </c>
      <c r="C104" s="6">
        <f>1/PI()*180</f>
        <v>57.295779513082323</v>
      </c>
      <c r="D104" s="7" t="s">
        <v>292</v>
      </c>
      <c r="E104" s="22"/>
      <c r="F104" s="22" t="s">
        <v>317</v>
      </c>
      <c r="G104" s="22"/>
      <c r="H104" s="22"/>
      <c r="I104" s="22"/>
      <c r="J104" s="22"/>
      <c r="K104" s="22"/>
      <c r="L104" s="22"/>
      <c r="M104" s="8" t="s">
        <v>256</v>
      </c>
      <c r="N104" s="8" t="s">
        <v>259</v>
      </c>
      <c r="O104" s="8" t="s">
        <v>260</v>
      </c>
    </row>
    <row r="105" spans="1:15">
      <c r="A105" s="22"/>
      <c r="B105" s="7" t="s">
        <v>297</v>
      </c>
      <c r="C105" s="9">
        <f>48/180*PI()</f>
        <v>0.83775804095727813</v>
      </c>
      <c r="D105" s="7" t="s">
        <v>291</v>
      </c>
      <c r="E105" s="22"/>
      <c r="F105" s="22" t="s">
        <v>318</v>
      </c>
      <c r="G105" s="22"/>
      <c r="H105" s="22"/>
      <c r="I105" s="22"/>
      <c r="J105" s="22"/>
      <c r="K105" s="22"/>
      <c r="L105" s="22"/>
      <c r="M105" s="4" t="str">
        <f>IF(T!$D$2=T!$M$2,M104,IF(T!$D$2=T!$N$2,N104,O104))</f>
        <v>days</v>
      </c>
    </row>
    <row r="106" spans="1:15">
      <c r="A106" s="22"/>
      <c r="B106" s="7" t="s">
        <v>294</v>
      </c>
      <c r="C106" s="6">
        <f>30+15/60+25/3600</f>
        <v>30.256944444444443</v>
      </c>
      <c r="D106" s="7" t="s">
        <v>292</v>
      </c>
      <c r="E106" s="22"/>
      <c r="F106" s="22"/>
      <c r="G106" s="22"/>
      <c r="H106" s="22"/>
      <c r="I106" s="22"/>
      <c r="J106" s="22"/>
      <c r="K106" s="22"/>
      <c r="L106" s="22"/>
    </row>
    <row r="107" spans="1:15">
      <c r="A107" s="22"/>
      <c r="B107" s="7" t="s">
        <v>293</v>
      </c>
      <c r="C107" s="6">
        <f>(81+35/60)/180*PI()</f>
        <v>1.423897781418707</v>
      </c>
      <c r="D107" s="7" t="s">
        <v>291</v>
      </c>
      <c r="E107" s="22"/>
      <c r="F107" s="22"/>
      <c r="G107" s="22"/>
      <c r="H107" s="22"/>
      <c r="I107" s="22"/>
      <c r="J107" s="22"/>
      <c r="K107" s="22"/>
      <c r="L107" s="22"/>
    </row>
    <row r="108" spans="1:15">
      <c r="A108" s="22"/>
      <c r="B108" s="7" t="s">
        <v>311</v>
      </c>
      <c r="C108" s="6">
        <f>PI()/2/PI()*180</f>
        <v>90</v>
      </c>
      <c r="D108" s="7" t="s">
        <v>292</v>
      </c>
      <c r="E108" s="22"/>
      <c r="F108" s="22"/>
      <c r="G108" s="22"/>
      <c r="H108" s="22"/>
      <c r="I108" s="22"/>
      <c r="J108" s="22"/>
      <c r="K108" s="22"/>
      <c r="L108" s="22"/>
    </row>
    <row r="109" spans="1:15">
      <c r="A109" s="22"/>
      <c r="B109" s="7" t="s">
        <v>312</v>
      </c>
      <c r="C109" s="6">
        <f>1.15/PI()*180</f>
        <v>65.89014644004466</v>
      </c>
      <c r="D109" s="7" t="s">
        <v>292</v>
      </c>
      <c r="E109" s="22"/>
      <c r="F109" s="22"/>
      <c r="G109" s="22"/>
      <c r="H109" s="22"/>
      <c r="I109" s="22"/>
      <c r="J109" s="22"/>
      <c r="K109" s="22"/>
      <c r="L109" s="22"/>
    </row>
    <row r="110" spans="1:15">
      <c r="A110" s="22"/>
      <c r="B110" s="7" t="s">
        <v>313</v>
      </c>
      <c r="C110" s="6">
        <f>18.7/180*PI()</f>
        <v>0.32637657012293964</v>
      </c>
      <c r="D110" s="7" t="s">
        <v>291</v>
      </c>
      <c r="E110" s="22"/>
      <c r="F110" s="22"/>
      <c r="G110" s="22"/>
      <c r="H110" s="22"/>
      <c r="I110" s="22"/>
      <c r="J110" s="22"/>
      <c r="K110" s="22"/>
      <c r="L110" s="22"/>
    </row>
    <row r="111" spans="1:15">
      <c r="A111" s="22"/>
      <c r="B111" s="7" t="s">
        <v>314</v>
      </c>
      <c r="C111" s="6">
        <f>1/60/180*PI()</f>
        <v>2.9088820866572158E-4</v>
      </c>
      <c r="D111" s="7" t="s">
        <v>291</v>
      </c>
      <c r="E111" s="22"/>
      <c r="F111" s="22"/>
      <c r="G111" s="22"/>
      <c r="H111" s="22"/>
      <c r="I111" s="22"/>
      <c r="J111" s="22"/>
      <c r="K111" s="22"/>
      <c r="L111" s="22"/>
    </row>
    <row r="112" spans="1:15">
      <c r="A112" s="22"/>
      <c r="B112" s="7" t="s">
        <v>315</v>
      </c>
      <c r="C112" s="6">
        <f>0.05/PI()*180</f>
        <v>2.8647889756541161</v>
      </c>
      <c r="D112" s="7" t="s">
        <v>292</v>
      </c>
      <c r="E112" s="22"/>
      <c r="F112" s="22"/>
      <c r="G112" s="22"/>
      <c r="H112" s="22"/>
      <c r="I112" s="22"/>
      <c r="J112" s="22"/>
      <c r="K112" s="22"/>
      <c r="L112" s="22"/>
    </row>
    <row r="113" spans="1:1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16">
      <c r="A114" s="22"/>
      <c r="B114" s="5" t="s">
        <v>222</v>
      </c>
      <c r="C114" s="6">
        <f>11.3*(1/10^3)/((10^(-2))^3)</f>
        <v>11300</v>
      </c>
      <c r="D114" s="5" t="s">
        <v>223</v>
      </c>
      <c r="E114" s="22"/>
      <c r="F114" s="22"/>
      <c r="G114" s="22"/>
      <c r="H114" s="22"/>
      <c r="I114" s="22"/>
      <c r="J114" s="22"/>
      <c r="K114" s="22"/>
      <c r="L114" s="22"/>
    </row>
    <row r="115" spans="1:12">
      <c r="A115" s="22"/>
      <c r="B115" s="5" t="s">
        <v>225</v>
      </c>
      <c r="C115" s="6">
        <f>45*10^(-6)/10^(-3)</f>
        <v>4.4999999999999998E-2</v>
      </c>
      <c r="D115" s="5" t="s">
        <v>224</v>
      </c>
      <c r="E115" s="22"/>
      <c r="F115" s="22"/>
      <c r="G115" s="22"/>
      <c r="H115" s="22"/>
      <c r="I115" s="22"/>
      <c r="J115" s="22"/>
      <c r="K115" s="22"/>
      <c r="L115" s="22"/>
    </row>
    <row r="116" spans="1:12" ht="16">
      <c r="A116" s="22"/>
      <c r="B116" s="5" t="s">
        <v>226</v>
      </c>
      <c r="C116" s="6">
        <f>2.7*10^3/((10^(-1))^3/(10^(-2))^3)</f>
        <v>2.6999999999999997</v>
      </c>
      <c r="D116" s="5" t="s">
        <v>75</v>
      </c>
      <c r="E116" s="22"/>
      <c r="F116" s="22"/>
      <c r="G116" s="22"/>
      <c r="H116" s="22"/>
      <c r="I116" s="22"/>
      <c r="J116" s="22"/>
      <c r="K116" s="22"/>
      <c r="L116" s="22"/>
    </row>
    <row r="117" spans="1:12">
      <c r="A117" s="22"/>
      <c r="B117" s="5" t="s">
        <v>229</v>
      </c>
      <c r="C117" s="6">
        <f>45*10^3/3600</f>
        <v>12.5</v>
      </c>
      <c r="D117" s="5" t="s">
        <v>227</v>
      </c>
      <c r="E117" s="22"/>
      <c r="F117" s="22"/>
      <c r="G117" s="22"/>
      <c r="H117" s="22"/>
      <c r="I117" s="22"/>
      <c r="J117" s="22"/>
      <c r="K117" s="22"/>
      <c r="L117" s="22"/>
    </row>
    <row r="118" spans="1:12">
      <c r="A118" s="22"/>
      <c r="B118" s="5" t="s">
        <v>230</v>
      </c>
      <c r="C118" s="6">
        <f>120*10^(-2)/(1/3600)</f>
        <v>4320</v>
      </c>
      <c r="D118" s="5" t="s">
        <v>228</v>
      </c>
      <c r="E118" s="22"/>
      <c r="F118" s="22"/>
      <c r="G118" s="22"/>
      <c r="H118" s="22"/>
      <c r="I118" s="22"/>
      <c r="J118" s="22"/>
      <c r="K118" s="22"/>
      <c r="L118" s="22"/>
    </row>
    <row r="119" spans="1:12" ht="16">
      <c r="A119" s="22"/>
      <c r="B119" s="5" t="s">
        <v>232</v>
      </c>
      <c r="C119" s="6">
        <f>310*(1/10^(-3))/(1/(10^(-2))^2)</f>
        <v>31</v>
      </c>
      <c r="D119" s="5" t="s">
        <v>231</v>
      </c>
      <c r="E119" s="22"/>
      <c r="F119" s="22"/>
      <c r="G119" s="22"/>
      <c r="H119" s="22"/>
      <c r="I119" s="22"/>
      <c r="J119" s="22"/>
      <c r="K119" s="22"/>
      <c r="L119" s="22"/>
    </row>
    <row r="120" spans="1:12">
      <c r="A120" s="22"/>
      <c r="B120" s="5" t="s">
        <v>234</v>
      </c>
      <c r="C120" s="33">
        <f>0.0024*(1/10^(-3))/3600</f>
        <v>6.6666666666666664E-4</v>
      </c>
      <c r="D120" s="5" t="s">
        <v>233</v>
      </c>
      <c r="E120" s="22"/>
      <c r="F120" s="22"/>
      <c r="G120" s="22"/>
      <c r="H120" s="22"/>
      <c r="I120" s="22"/>
      <c r="J120" s="22"/>
      <c r="K120" s="22"/>
      <c r="L120" s="22"/>
    </row>
    <row r="121" spans="1:12">
      <c r="A121" s="22"/>
      <c r="B121" s="5" t="s">
        <v>235</v>
      </c>
      <c r="C121" s="6">
        <f>55*10^6/3600</f>
        <v>15277.777777777777</v>
      </c>
      <c r="D121" s="5" t="s">
        <v>236</v>
      </c>
      <c r="E121" s="22"/>
      <c r="F121" s="22"/>
      <c r="G121" s="22"/>
      <c r="H121" s="22"/>
      <c r="I121" s="22"/>
      <c r="J121" s="22"/>
      <c r="K121" s="22"/>
      <c r="L121" s="22"/>
    </row>
    <row r="122" spans="1:12" ht="16">
      <c r="A122" s="22"/>
      <c r="B122" s="7" t="s">
        <v>254</v>
      </c>
      <c r="C122" s="33">
        <f>300000000*(1/10^3)/(1/3600)</f>
        <v>1080000000</v>
      </c>
      <c r="D122" s="7" t="s">
        <v>72</v>
      </c>
      <c r="E122" s="22"/>
      <c r="F122" s="22"/>
      <c r="G122" s="22"/>
      <c r="H122" s="22"/>
      <c r="I122" s="22"/>
      <c r="J122" s="22"/>
      <c r="K122" s="22"/>
      <c r="L122" s="22"/>
    </row>
    <row r="123" spans="1:12" ht="16">
      <c r="A123" s="22"/>
      <c r="B123" s="7" t="s">
        <v>74</v>
      </c>
      <c r="C123" s="6">
        <f>176*10^3/(1/(10^(-2))^3)</f>
        <v>0.17600000000000002</v>
      </c>
      <c r="D123" s="7" t="s">
        <v>255</v>
      </c>
      <c r="E123" s="22"/>
      <c r="F123" s="22"/>
      <c r="G123" s="22"/>
      <c r="H123" s="22"/>
      <c r="I123" s="22"/>
      <c r="J123" s="22"/>
      <c r="K123" s="22"/>
      <c r="L123" s="22"/>
    </row>
    <row r="124" spans="1:1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>
      <c r="A125" s="22"/>
      <c r="B125" s="7" t="s">
        <v>319</v>
      </c>
      <c r="C125" s="6">
        <f>15+273</f>
        <v>288</v>
      </c>
      <c r="D125" s="7" t="s">
        <v>141</v>
      </c>
      <c r="E125" s="22"/>
      <c r="F125" s="22" t="s">
        <v>329</v>
      </c>
      <c r="G125" s="22"/>
      <c r="H125" s="22"/>
      <c r="I125" s="22"/>
      <c r="J125" s="22"/>
      <c r="K125" s="22"/>
      <c r="L125" s="22"/>
    </row>
    <row r="126" spans="1:12">
      <c r="A126" s="22"/>
      <c r="B126" s="7" t="s">
        <v>320</v>
      </c>
      <c r="C126" s="6">
        <f>300-273</f>
        <v>27</v>
      </c>
      <c r="D126" s="7" t="s">
        <v>316</v>
      </c>
      <c r="E126" s="22"/>
      <c r="F126" s="22" t="s">
        <v>330</v>
      </c>
      <c r="G126" s="22"/>
      <c r="H126" s="22"/>
      <c r="I126" s="22"/>
      <c r="J126" s="22"/>
      <c r="K126" s="22"/>
      <c r="L126" s="22"/>
    </row>
    <row r="127" spans="1:12">
      <c r="A127" s="22"/>
      <c r="B127" s="7" t="s">
        <v>321</v>
      </c>
      <c r="C127" s="6">
        <v>32</v>
      </c>
      <c r="D127" s="7" t="s">
        <v>141</v>
      </c>
      <c r="E127" s="22"/>
      <c r="F127" s="22"/>
      <c r="G127" s="22"/>
      <c r="H127" s="22"/>
      <c r="I127" s="22"/>
      <c r="J127" s="22"/>
      <c r="K127" s="22"/>
      <c r="L127" s="22"/>
    </row>
    <row r="128" spans="1:12">
      <c r="A128" s="22"/>
      <c r="B128" s="7" t="s">
        <v>322</v>
      </c>
      <c r="C128" s="6">
        <f>0-273</f>
        <v>-273</v>
      </c>
      <c r="D128" s="7" t="s">
        <v>316</v>
      </c>
      <c r="E128" s="22"/>
      <c r="F128" s="22"/>
      <c r="G128" s="22"/>
      <c r="H128" s="22"/>
      <c r="I128" s="22"/>
      <c r="J128" s="22"/>
      <c r="K128" s="22"/>
      <c r="L128" s="22"/>
    </row>
    <row r="129" spans="1:12">
      <c r="A129" s="22"/>
      <c r="B129" s="7" t="s">
        <v>323</v>
      </c>
      <c r="C129" s="6">
        <v>0</v>
      </c>
      <c r="D129" s="7" t="s">
        <v>141</v>
      </c>
      <c r="E129" s="22"/>
      <c r="F129" s="22"/>
      <c r="G129" s="22"/>
      <c r="H129" s="22"/>
      <c r="I129" s="22"/>
      <c r="J129" s="22"/>
      <c r="K129" s="22"/>
      <c r="L129" s="22"/>
    </row>
    <row r="130" spans="1:12">
      <c r="A130" s="22"/>
      <c r="B130" s="7" t="s">
        <v>324</v>
      </c>
      <c r="C130" s="6">
        <f>0+273</f>
        <v>273</v>
      </c>
      <c r="D130" s="7" t="s">
        <v>141</v>
      </c>
      <c r="E130" s="22"/>
      <c r="F130" s="22"/>
      <c r="G130" s="22"/>
      <c r="H130" s="22"/>
      <c r="I130" s="22"/>
      <c r="J130" s="22"/>
      <c r="K130" s="22"/>
      <c r="L130" s="22"/>
    </row>
    <row r="131" spans="1:12">
      <c r="A131" s="22"/>
      <c r="B131" s="7" t="s">
        <v>325</v>
      </c>
      <c r="C131" s="6">
        <f>5770-273</f>
        <v>5497</v>
      </c>
      <c r="D131" s="7" t="s">
        <v>316</v>
      </c>
      <c r="E131" s="22"/>
      <c r="F131" s="22"/>
      <c r="G131" s="22"/>
      <c r="H131" s="22"/>
      <c r="I131" s="22"/>
      <c r="J131" s="22"/>
      <c r="K131" s="22"/>
      <c r="L131" s="22"/>
    </row>
    <row r="132" spans="1:12">
      <c r="A132" s="22"/>
      <c r="B132" s="7" t="s">
        <v>326</v>
      </c>
      <c r="C132" s="6">
        <f>100</f>
        <v>100</v>
      </c>
      <c r="D132" s="7" t="s">
        <v>316</v>
      </c>
      <c r="E132" s="22"/>
      <c r="F132" s="22"/>
      <c r="G132" s="22"/>
      <c r="H132" s="22"/>
      <c r="I132" s="22"/>
      <c r="J132" s="22"/>
      <c r="K132" s="22"/>
      <c r="L132" s="22"/>
    </row>
    <row r="133" spans="1:12">
      <c r="A133" s="22"/>
      <c r="B133" s="7" t="s">
        <v>327</v>
      </c>
      <c r="C133" s="6">
        <f>37+273</f>
        <v>310</v>
      </c>
      <c r="D133" s="7" t="s">
        <v>141</v>
      </c>
      <c r="E133" s="22"/>
      <c r="F133" s="22"/>
      <c r="G133" s="22"/>
      <c r="H133" s="22"/>
      <c r="I133" s="22"/>
      <c r="J133" s="22"/>
      <c r="K133" s="22"/>
      <c r="L133" s="22"/>
    </row>
    <row r="134" spans="1:12" ht="17">
      <c r="A134" s="22"/>
      <c r="B134" s="7" t="s">
        <v>328</v>
      </c>
      <c r="C134" s="6">
        <v>20</v>
      </c>
      <c r="D134" s="7" t="s">
        <v>141</v>
      </c>
      <c r="E134" s="22"/>
      <c r="F134" s="22"/>
      <c r="G134" s="22"/>
      <c r="H134" s="22"/>
      <c r="I134" s="22"/>
      <c r="J134" s="22"/>
      <c r="K134" s="22"/>
      <c r="L134" s="22"/>
    </row>
    <row r="135" spans="1:1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1:1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1:1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1:1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</vt:lpstr>
      <vt:lpstr>SI units</vt:lpstr>
      <vt:lpstr>SI prefix</vt:lpstr>
      <vt:lpstr>1</vt:lpstr>
      <vt:lpstr>1.m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</dc:creator>
  <cp:lastModifiedBy>Gergely Agócs</cp:lastModifiedBy>
  <cp:lastPrinted>2016-09-07T15:05:47Z</cp:lastPrinted>
  <dcterms:created xsi:type="dcterms:W3CDTF">2016-09-07T07:20:29Z</dcterms:created>
  <dcterms:modified xsi:type="dcterms:W3CDTF">2017-09-13T10:27:09Z</dcterms:modified>
</cp:coreProperties>
</file>