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users\AGOCS\Excel Crashcourse\DE\"/>
    </mc:Choice>
  </mc:AlternateContent>
  <bookViews>
    <workbookView xWindow="0" yWindow="0" windowWidth="18420" windowHeight="11745"/>
  </bookViews>
  <sheets>
    <sheet name="Title" sheetId="3" r:id="rId1"/>
    <sheet name="0" sheetId="18" r:id="rId2"/>
    <sheet name="0m" sheetId="16" r:id="rId3"/>
    <sheet name="1" sheetId="1" r:id="rId4"/>
    <sheet name="1m" sheetId="15" r:id="rId5"/>
    <sheet name="2" sheetId="2" r:id="rId6"/>
    <sheet name="2m" sheetId="8" r:id="rId7"/>
    <sheet name="3" sheetId="4" r:id="rId8"/>
    <sheet name="3m" sheetId="9" r:id="rId9"/>
    <sheet name="4" sheetId="5" r:id="rId10"/>
    <sheet name="4m" sheetId="10" r:id="rId11"/>
    <sheet name="5" sheetId="6" r:id="rId12"/>
    <sheet name="5m" sheetId="11" r:id="rId13"/>
  </sheets>
  <definedNames>
    <definedName name="_xlnm._FilterDatabase" localSheetId="5" hidden="1">'2'!#REF!</definedName>
    <definedName name="_xlnm._FilterDatabase" localSheetId="6" hidden="1">'2m'!#REF!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6" l="1"/>
  <c r="A8" i="10" l="1"/>
  <c r="B7" i="10"/>
  <c r="G7" i="10"/>
  <c r="G6" i="10"/>
  <c r="G5" i="10"/>
  <c r="D64" i="16" l="1"/>
  <c r="D63" i="16"/>
  <c r="D62" i="16"/>
  <c r="D61" i="16"/>
  <c r="D60" i="16"/>
  <c r="D59" i="16"/>
  <c r="D58" i="16"/>
  <c r="D57" i="16"/>
  <c r="D56" i="16"/>
  <c r="D55" i="16"/>
  <c r="N14" i="15"/>
  <c r="N13" i="15"/>
  <c r="N12" i="15"/>
  <c r="N11" i="15"/>
  <c r="N10" i="15"/>
  <c r="N9" i="15"/>
  <c r="N8" i="15"/>
  <c r="E3" i="15"/>
  <c r="E4" i="15"/>
  <c r="E5" i="15"/>
  <c r="E6" i="15"/>
  <c r="E7" i="15"/>
  <c r="E8" i="15"/>
  <c r="E9" i="15"/>
  <c r="E10" i="15"/>
  <c r="E11" i="15"/>
  <c r="E12" i="15"/>
  <c r="E13" i="15"/>
  <c r="E2" i="15"/>
  <c r="B9" i="11" l="1"/>
  <c r="A8" i="11"/>
  <c r="E8" i="9"/>
  <c r="D8" i="9"/>
  <c r="C8" i="9"/>
  <c r="B8" i="9"/>
  <c r="E7" i="9"/>
  <c r="D7" i="9"/>
  <c r="C7" i="9"/>
  <c r="B7" i="9"/>
  <c r="E6" i="9"/>
  <c r="D6" i="9"/>
  <c r="C6" i="9"/>
  <c r="B6" i="9"/>
  <c r="E5" i="9"/>
  <c r="D5" i="9"/>
  <c r="C5" i="9"/>
  <c r="B5" i="9"/>
  <c r="L14" i="8"/>
  <c r="K14" i="8"/>
  <c r="J14" i="8"/>
  <c r="I14" i="8"/>
  <c r="H14" i="8"/>
  <c r="G14" i="8"/>
  <c r="F14" i="8"/>
  <c r="E14" i="8"/>
  <c r="D14" i="8"/>
  <c r="C14" i="8"/>
  <c r="L13" i="8"/>
  <c r="K13" i="8"/>
  <c r="J13" i="8"/>
  <c r="I13" i="8"/>
  <c r="H13" i="8"/>
  <c r="G13" i="8"/>
  <c r="F13" i="8"/>
  <c r="E13" i="8"/>
  <c r="D13" i="8"/>
  <c r="C13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L9" i="8"/>
  <c r="K9" i="8"/>
  <c r="J9" i="8"/>
  <c r="I9" i="8"/>
  <c r="H9" i="8"/>
  <c r="G9" i="8"/>
  <c r="F9" i="8"/>
  <c r="E9" i="8"/>
  <c r="D9" i="8"/>
  <c r="C9" i="8"/>
  <c r="L8" i="8"/>
  <c r="K8" i="8"/>
  <c r="J8" i="8"/>
  <c r="I8" i="8"/>
  <c r="H8" i="8"/>
  <c r="G8" i="8"/>
  <c r="F8" i="8"/>
  <c r="E8" i="8"/>
  <c r="D8" i="8"/>
  <c r="C8" i="8"/>
  <c r="L7" i="8"/>
  <c r="K7" i="8"/>
  <c r="J7" i="8"/>
  <c r="I7" i="8"/>
  <c r="H7" i="8"/>
  <c r="G7" i="8"/>
  <c r="F7" i="8"/>
  <c r="E7" i="8"/>
  <c r="D7" i="8"/>
  <c r="C7" i="8"/>
  <c r="L6" i="8"/>
  <c r="K6" i="8"/>
  <c r="J6" i="8"/>
  <c r="I6" i="8"/>
  <c r="H6" i="8"/>
  <c r="G6" i="8"/>
  <c r="F6" i="8"/>
  <c r="E6" i="8"/>
  <c r="D6" i="8"/>
  <c r="C6" i="8"/>
  <c r="L5" i="8"/>
  <c r="K5" i="8"/>
  <c r="J5" i="8"/>
  <c r="I5" i="8"/>
  <c r="H5" i="8"/>
  <c r="G5" i="8"/>
  <c r="F5" i="8"/>
  <c r="E5" i="8"/>
  <c r="D5" i="8"/>
  <c r="C5" i="8"/>
</calcChain>
</file>

<file path=xl/sharedStrings.xml><?xml version="1.0" encoding="utf-8"?>
<sst xmlns="http://schemas.openxmlformats.org/spreadsheetml/2006/main" count="395" uniqueCount="195">
  <si>
    <t>Name</t>
  </si>
  <si>
    <t>Biochemistry</t>
  </si>
  <si>
    <t>George</t>
  </si>
  <si>
    <t>Lea</t>
  </si>
  <si>
    <t>Yuval</t>
  </si>
  <si>
    <t>Ose</t>
  </si>
  <si>
    <t>Erik</t>
  </si>
  <si>
    <t>Nina</t>
  </si>
  <si>
    <t>Jun</t>
  </si>
  <si>
    <t>Attila</t>
  </si>
  <si>
    <t>Sue</t>
  </si>
  <si>
    <t>John</t>
  </si>
  <si>
    <t>Arthur</t>
  </si>
  <si>
    <t>Paul</t>
  </si>
  <si>
    <r>
      <t>a</t>
    </r>
    <r>
      <rPr>
        <b/>
        <sz val="14"/>
        <rFont val="Arial CE"/>
        <charset val="238"/>
      </rPr>
      <t xml:space="preserve"> </t>
    </r>
    <r>
      <rPr>
        <b/>
        <sz val="14"/>
        <rFont val="Arial"/>
        <family val="2"/>
        <charset val="238"/>
      </rPr>
      <t>×</t>
    </r>
    <r>
      <rPr>
        <b/>
        <sz val="14"/>
        <rFont val="Arial CE"/>
        <charset val="238"/>
      </rPr>
      <t xml:space="preserve"> </t>
    </r>
    <r>
      <rPr>
        <b/>
        <i/>
        <sz val="14"/>
        <rFont val="Times New Roman"/>
        <family val="1"/>
        <charset val="238"/>
      </rPr>
      <t>b</t>
    </r>
  </si>
  <si>
    <t>HUF</t>
  </si>
  <si>
    <t>Radius (m)</t>
  </si>
  <si>
    <t>y = a*x + b</t>
  </si>
  <si>
    <t>x = (y-b)/a</t>
  </si>
  <si>
    <t>y = b*e^(-px)</t>
  </si>
  <si>
    <t>x=ln(y/b)/(-p)</t>
  </si>
  <si>
    <t>Bonus in HUF</t>
  </si>
  <si>
    <t>No.</t>
  </si>
  <si>
    <t>Bonus 
in HUF</t>
  </si>
  <si>
    <t>1 US$ =</t>
  </si>
  <si>
    <t>Ctrl 1</t>
  </si>
  <si>
    <t>Ctrl x</t>
  </si>
  <si>
    <t>Ctrl c</t>
  </si>
  <si>
    <t>Ctrl v</t>
  </si>
  <si>
    <t>Ctrl z</t>
  </si>
  <si>
    <t>Undo/Backward</t>
  </si>
  <si>
    <t>Ctrl y</t>
  </si>
  <si>
    <t>Redo/Forward</t>
  </si>
  <si>
    <t>F2</t>
  </si>
  <si>
    <t>command 1</t>
  </si>
  <si>
    <t>command x</t>
  </si>
  <si>
    <t>command c</t>
  </si>
  <si>
    <t>command v</t>
  </si>
  <si>
    <t>command z</t>
  </si>
  <si>
    <t>command y</t>
  </si>
  <si>
    <t>Mac</t>
  </si>
  <si>
    <t>F4</t>
  </si>
  <si>
    <t>command t</t>
  </si>
  <si>
    <t>F9</t>
  </si>
  <si>
    <t>Shift Alt</t>
  </si>
  <si>
    <t>Alt Enter</t>
  </si>
  <si>
    <t>shift alt/option enter</t>
  </si>
  <si>
    <t>=12+5</t>
  </si>
  <si>
    <t>Shift 7</t>
  </si>
  <si>
    <t>Shift 1</t>
  </si>
  <si>
    <t>Shift 9</t>
  </si>
  <si>
    <t>Shift 0</t>
  </si>
  <si>
    <t>Alt Gr v</t>
  </si>
  <si>
    <t>Alt Gr 3</t>
  </si>
  <si>
    <t>^ (caret, power)</t>
  </si>
  <si>
    <t>@ (at)</t>
  </si>
  <si>
    <t>PC (HUN)</t>
  </si>
  <si>
    <t>=12-5</t>
  </si>
  <si>
    <t>=12*5</t>
  </si>
  <si>
    <t>=12/5</t>
  </si>
  <si>
    <t>=12^5</t>
  </si>
  <si>
    <t>=12^(1/5)</t>
  </si>
  <si>
    <t>=LOG(12)</t>
  </si>
  <si>
    <t>=LN(12)</t>
  </si>
  <si>
    <t>=PI()</t>
  </si>
  <si>
    <t>=EXP(1)</t>
  </si>
  <si>
    <t>3e8</t>
  </si>
  <si>
    <t>-1.6e-19</t>
  </si>
  <si>
    <t>http://www.rferro.com/cis110/resources/excelmousepointershapes.pdf</t>
  </si>
  <si>
    <t>Shift -</t>
  </si>
  <si>
    <t>Alt Gr é</t>
  </si>
  <si>
    <t>E = *10^</t>
  </si>
  <si>
    <t>Biophysics</t>
  </si>
  <si>
    <r>
      <rPr>
        <i/>
        <sz val="10"/>
        <rFont val="Arial"/>
        <family val="2"/>
        <charset val="238"/>
      </rPr>
      <t>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:</t>
    </r>
  </si>
  <si>
    <r>
      <t>y</t>
    </r>
    <r>
      <rPr>
        <vertAlign val="subscript"/>
        <sz val="10"/>
        <rFont val="Arial"/>
        <family val="2"/>
        <charset val="238"/>
      </rPr>
      <t>0</t>
    </r>
    <r>
      <rPr>
        <sz val="10"/>
        <rFont val="Arial"/>
        <charset val="238"/>
      </rPr>
      <t>:</t>
    </r>
  </si>
  <si>
    <t>p:</t>
  </si>
  <si>
    <t>Lösen Sie die Aufgaben in den Tabellen 0, 1, 2, 3, 4 und 5!</t>
  </si>
  <si>
    <t>1. Internationale Einstellungen: Login, Tastatur, Sprache</t>
  </si>
  <si>
    <t>2. Nötige Sachen zur Mitnehmen in die Biophysikklasse:</t>
  </si>
  <si>
    <t>MS Office 365: https://dsvs-semmelweis.de/2015/08/25/office-365-proplus-kostenlos-fuer-alle-studenten-der-semmelweis-universitaet/</t>
  </si>
  <si>
    <t>"Natural display" Taschenrechner (z. B. CASIO) ~ 8000 HUF</t>
  </si>
  <si>
    <t>Geodreieck ~ 500 HUF</t>
  </si>
  <si>
    <t>Lehrbuch: Damjanovich-Fidy-Szöllősy (Redakteurs): Biophysik für Mediziner (Medicina Verlag) ~ 14 000 HUF</t>
  </si>
  <si>
    <t>Praktikumsbuch: Kellermayer-Derka (Redakteurs): Praktikum der Medizinischen Biophysik (auf Papier oder Online) (Semmelweis Verlag)  ~ 8000 HUF</t>
  </si>
  <si>
    <t>3. Teile der Tastatur:</t>
  </si>
  <si>
    <t>Alphanumerische Tastatur (Buchstaben, Nummern, Interpunktionszeichen, besondere Charakter)</t>
  </si>
  <si>
    <t>Funktionstasten</t>
  </si>
  <si>
    <t>Navigationstasten</t>
  </si>
  <si>
    <t>Numpad (alternativ: Navigationstasten)</t>
  </si>
  <si>
    <t>4. Teile eines Excel-Arbeitsmappe: Tabellen, Spalten, Zeilen</t>
  </si>
  <si>
    <t>5. Struktur des Menüs: Start, Einfügen, Daten; Bearbeitungsleiste</t>
  </si>
  <si>
    <t>6. Unterschiedliche Formen des Cursors: Markieren, Bewegen, Kopieren/Ausfüllen, Breite/Höhe einstellen, Klicken auf ein Symbol, Inhalt eintragen</t>
  </si>
  <si>
    <t>7. Daten eingeben und bearbeiten: Enter (Eingabetaste), Shift enter (Umschalt+Eingabetaste), Tab, Shift tab (Umschalt+Tab), Delete (Entfernen), Backspace (Rücktaste)</t>
  </si>
  <si>
    <t>8. Schnelltasten: Pfeile (Shift=Umschalt, Ctrl=Strg), PgUp, PgDn, Commands (Ctrl=Strg), Functions (F)</t>
  </si>
  <si>
    <t>Ctrl Maus Scroll</t>
  </si>
  <si>
    <t>Zoomen</t>
  </si>
  <si>
    <t>Ausschneiden</t>
  </si>
  <si>
    <t>Kopieren</t>
  </si>
  <si>
    <t>Einfügen</t>
  </si>
  <si>
    <t>Markiertes Objekt formatieren</t>
  </si>
  <si>
    <t>Bearbeiten</t>
  </si>
  <si>
    <t>Absolute Refernez ($)</t>
  </si>
  <si>
    <t>Neu errechnen</t>
  </si>
  <si>
    <t>Zwischen Tastaturauslagen wechseln</t>
  </si>
  <si>
    <t>Neue Zeile innerhalb einer Zelle</t>
  </si>
  <si>
    <t>= (Gleichzeichen)</t>
  </si>
  <si>
    <t>' (Apostroph)</t>
  </si>
  <si>
    <t>( (Klammer öffnen)</t>
  </si>
  <si>
    <t>) (Klammer zu)</t>
  </si>
  <si>
    <t>_ (Unterschtrich)</t>
  </si>
  <si>
    <t>$ (Dollarzeichen)</t>
  </si>
  <si>
    <t>einhundertfünfundzwanzig</t>
  </si>
  <si>
    <t>zwölf komma fünf</t>
  </si>
  <si>
    <t>zwölf plus fünf</t>
  </si>
  <si>
    <t>zwölf minus fünf</t>
  </si>
  <si>
    <t>zwölf mal fünf</t>
  </si>
  <si>
    <t>zwölf geteilt durch fünf</t>
  </si>
  <si>
    <t>zwölf hoch fünf</t>
  </si>
  <si>
    <t>die fünfte Wurzel von zwölf</t>
  </si>
  <si>
    <t>dekadischer Logarithmus von zwölf</t>
  </si>
  <si>
    <t>natürlicher Logarithmus von zwölf</t>
  </si>
  <si>
    <r>
      <t xml:space="preserve">die Konstante </t>
    </r>
    <r>
      <rPr>
        <sz val="10"/>
        <rFont val="Calibri"/>
        <family val="2"/>
        <charset val="238"/>
      </rPr>
      <t>π</t>
    </r>
  </si>
  <si>
    <t>die Konstante e</t>
  </si>
  <si>
    <t>eine Zufallszahl zwischen 0 und 1</t>
  </si>
  <si>
    <t>=ZUFALLSZAHL()</t>
  </si>
  <si>
    <t>Dezimaltrennzeichen: passen Sie auf Punkt/Komma auf!</t>
  </si>
  <si>
    <t>die Zelle kann verflucht werden</t>
  </si>
  <si>
    <t>Vergessen Sie das Gleichzeichen nicht!</t>
  </si>
  <si>
    <t>Drücken Sie F9 um eine neue Zufallszahl zu erstellen</t>
  </si>
  <si>
    <t>9. Einfache mathematische Operationen. Geben Sie ein oder berechnen Sie:</t>
  </si>
  <si>
    <t>10. Wissenschaftliche Schreibweise. Geben Sie ein oder berechnen Sie:</t>
  </si>
  <si>
    <t>Lichtsgeschwindigkeit in Vakuum (m/s)</t>
  </si>
  <si>
    <t>die Ladung eines Elektrons (C )</t>
  </si>
  <si>
    <t>3,00 = die Mantisse</t>
  </si>
  <si>
    <t>+08 = Charakteristik, Ordnungsgrad</t>
  </si>
  <si>
    <t>Ist eine Nummer, nicht eine Operation!</t>
  </si>
  <si>
    <t>Institut</t>
  </si>
  <si>
    <t>Entgelt in HUF</t>
  </si>
  <si>
    <t>Anstellungsdauer</t>
  </si>
  <si>
    <t>Entgelt in US$</t>
  </si>
  <si>
    <t>1. Stellen Sie die Säulenbreite ein und leiten Sie Zeilenumbrüche in den Titeln ein.</t>
  </si>
  <si>
    <t>2. Stellen Sie die Namen in alphabetische Ordnung.</t>
  </si>
  <si>
    <t>3. Füllen Sie die Säule "No." mit den Zahlen ab 1 bis 12 aus.</t>
  </si>
  <si>
    <t>6. Bestimmen Sie die Werte der Tabelle (s. unten) mit Excel-Funktionen.</t>
  </si>
  <si>
    <t>Gesamtbonus (HUF):</t>
  </si>
  <si>
    <t>Durchschnittliche Anstellungsdauer:</t>
  </si>
  <si>
    <t>Durchschnittlicher Bonus (HUF):</t>
  </si>
  <si>
    <t>Höchster Bonus (HUF):</t>
  </si>
  <si>
    <t>Kleinstes Entgelt (HUF):</t>
  </si>
  <si>
    <t>Gesamtgeld (Entgelt+Bonus in HUF):</t>
  </si>
  <si>
    <t>Entgelt 
in HUF</t>
  </si>
  <si>
    <t>Anstellungs-
dauer</t>
  </si>
  <si>
    <t>Entgelt 
in US$</t>
  </si>
  <si>
    <t>Längste Anstellungsdauer:</t>
  </si>
  <si>
    <t>die erste Zahl (a)</t>
  </si>
  <si>
    <t>die zweite Zahl (b)</t>
  </si>
  <si>
    <t>Stellen Sie eine Multiplikationstabelle her.</t>
  </si>
  <si>
    <t>Berechnungen</t>
  </si>
  <si>
    <t>Formeln:</t>
  </si>
  <si>
    <t>Umfang eines Kreises (cm)</t>
  </si>
  <si>
    <r>
      <t>Fläche eines Kreises (cm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</si>
  <si>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Oberfläche einer Kugel (cm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</si>
  <si>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Volumen einer Kugel (m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</t>
    </r>
  </si>
  <si>
    <r>
      <rPr>
        <i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= π·r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</si>
  <si>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rPr>
        <i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= 4·π·r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</si>
  <si>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rPr>
        <i/>
        <sz val="10"/>
        <rFont val="Arial"/>
        <family val="2"/>
        <charset val="238"/>
      </rPr>
      <t>V</t>
    </r>
    <r>
      <rPr>
        <sz val="10"/>
        <rFont val="Arial"/>
        <family val="2"/>
        <charset val="238"/>
      </rPr>
      <t xml:space="preserve"> = 4/3·π·r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/>
    </r>
  </si>
  <si>
    <r>
      <rPr>
        <i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= π·r·2</t>
    </r>
  </si>
  <si>
    <r>
      <rPr>
        <i/>
        <sz val="10"/>
        <rFont val="Arial"/>
        <family val="2"/>
        <charset val="238"/>
      </rPr>
      <t>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 xml:space="preserve"> (Bestimmtheitsmaß) ist eine Zahl zwischen 0 und 1.</t>
    </r>
  </si>
  <si>
    <r>
      <t xml:space="preserve">Es äußert wie gut die Gerade an die Daten anpasst (je höher der Wert von </t>
    </r>
    <r>
      <rPr>
        <i/>
        <sz val="10"/>
        <rFont val="Arial"/>
        <family val="2"/>
        <charset val="238"/>
      </rPr>
      <t>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, umso besser die Anpassung).</t>
    </r>
  </si>
  <si>
    <t>Glyzerinkonzentration/(mol/L)</t>
  </si>
  <si>
    <t>Brechzahl</t>
  </si>
  <si>
    <t>1. Stellen Sie die Daten grafisch dar.</t>
  </si>
  <si>
    <t>2. Benennen Sie die Grafik und die Achsen, Fügen Sie Gitternetzlinien hinzu.</t>
  </si>
  <si>
    <t>4. Berechnen Sie die Steigung und die Achsenabschnitt</t>
  </si>
  <si>
    <t>Steigung</t>
  </si>
  <si>
    <t>Achsenabschnitt</t>
  </si>
  <si>
    <t>5. Lesen Sie aus der Grafik ab, danach berechnen Sie die unbekannten Werte.</t>
  </si>
  <si>
    <t>Glyzerin-
konzentration
/(mol/L)</t>
  </si>
  <si>
    <t>Bleischichtdicke/cm</t>
  </si>
  <si>
    <r>
      <t xml:space="preserve">4. Lesen Sie die Funktionsparameter und das  </t>
    </r>
    <r>
      <rPr>
        <i/>
        <sz val="10"/>
        <rFont val="Arial"/>
        <family val="2"/>
        <charset val="238"/>
      </rPr>
      <t>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aus der Grafik aus.</t>
    </r>
  </si>
  <si>
    <t>5.Berechnen Sie die unbekannten Werte</t>
  </si>
  <si>
    <t>Bleischicht-dicke/cm</t>
  </si>
  <si>
    <t>Alt Gr á</t>
  </si>
  <si>
    <t>ß</t>
  </si>
  <si>
    <t>Alt Gr a</t>
  </si>
  <si>
    <t>ä</t>
  </si>
  <si>
    <t>Alt Gr e</t>
  </si>
  <si>
    <t>Ä</t>
  </si>
  <si>
    <t>^ (caret, Potenz)</t>
  </si>
  <si>
    <t>4. Errechnen Sie das Entgelt in US$ in die Säule E.</t>
  </si>
  <si>
    <t>5. Formatieren Sie die Zahlenwerte wegen Lesbarkeit.</t>
  </si>
  <si>
    <t>Impulszahl/(1/10s)</t>
  </si>
  <si>
    <r>
      <t xml:space="preserve">3. Fügen Sie eine </t>
    </r>
    <r>
      <rPr>
        <b/>
        <sz val="10"/>
        <rFont val="Arial"/>
        <family val="2"/>
        <charset val="238"/>
      </rPr>
      <t>exponentiale</t>
    </r>
    <r>
      <rPr>
        <sz val="10"/>
        <rFont val="Arial"/>
        <family val="2"/>
        <charset val="238"/>
      </rPr>
      <t xml:space="preserve"> Trendlinie den Daten hinzu, zeigen Sie die Gleichung und das </t>
    </r>
    <r>
      <rPr>
        <i/>
        <sz val="10"/>
        <rFont val="Arial"/>
        <family val="2"/>
        <charset val="238"/>
      </rPr>
      <t>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 xml:space="preserve"> an.</t>
    </r>
  </si>
  <si>
    <t>Impulszahl/10 s</t>
  </si>
  <si>
    <r>
      <t xml:space="preserve">3. Fügen Sie eine </t>
    </r>
    <r>
      <rPr>
        <b/>
        <sz val="10"/>
        <rFont val="Arial"/>
        <family val="2"/>
        <charset val="238"/>
      </rPr>
      <t>lineare</t>
    </r>
    <r>
      <rPr>
        <sz val="10"/>
        <rFont val="Arial"/>
        <family val="2"/>
        <charset val="238"/>
      </rPr>
      <t xml:space="preserve"> Trendlinie den Daten hinzu, zeigen Sie die Gleichung und das </t>
    </r>
    <r>
      <rPr>
        <i/>
        <sz val="10"/>
        <rFont val="Arial"/>
        <family val="2"/>
        <charset val="238"/>
      </rPr>
      <t>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 xml:space="preserve">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</si>
</sst>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0_ ;\-#,##0\ "/>
    <numFmt numFmtId="165" formatCode="0.0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Times New Roman"/>
      <family val="1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b/>
      <sz val="2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name val="Arial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  <font>
      <sz val="10"/>
      <name val="Arial"/>
      <charset val="238"/>
    </font>
    <font>
      <b/>
      <sz val="12"/>
      <color indexed="18"/>
      <name val="Arial"/>
      <family val="2"/>
      <charset val="238"/>
    </font>
    <font>
      <i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wrapText="1"/>
    </xf>
    <xf numFmtId="0" fontId="10" fillId="7" borderId="11" xfId="0" applyFont="1" applyFill="1" applyBorder="1" applyAlignment="1" applyProtection="1">
      <alignment horizontal="center"/>
      <protection hidden="1"/>
    </xf>
    <xf numFmtId="0" fontId="10" fillId="7" borderId="12" xfId="0" applyFont="1" applyFill="1" applyBorder="1" applyAlignment="1" applyProtection="1">
      <alignment horizontal="center"/>
      <protection hidden="1"/>
    </xf>
    <xf numFmtId="0" fontId="10" fillId="7" borderId="13" xfId="0" applyFont="1" applyFill="1" applyBorder="1" applyAlignment="1" applyProtection="1">
      <alignment horizontal="center"/>
      <protection hidden="1"/>
    </xf>
    <xf numFmtId="0" fontId="10" fillId="7" borderId="15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0" fontId="10" fillId="7" borderId="20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3" fillId="0" borderId="0" xfId="0" applyFont="1"/>
    <xf numFmtId="0" fontId="13" fillId="0" borderId="0" xfId="0" applyFont="1" applyFill="1" applyAlignment="1"/>
    <xf numFmtId="0" fontId="0" fillId="0" borderId="0" xfId="0" applyFill="1" applyAlignment="1">
      <alignment vertical="center" wrapText="1" readingOrder="1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 readingOrder="1"/>
    </xf>
    <xf numFmtId="0" fontId="0" fillId="0" borderId="1" xfId="0" applyFill="1" applyBorder="1" applyAlignment="1">
      <alignment vertical="center" wrapText="1"/>
    </xf>
    <xf numFmtId="0" fontId="14" fillId="0" borderId="0" xfId="0" applyFont="1"/>
    <xf numFmtId="0" fontId="4" fillId="4" borderId="1" xfId="0" applyNumberFormat="1" applyFont="1" applyFill="1" applyBorder="1"/>
    <xf numFmtId="0" fontId="14" fillId="0" borderId="0" xfId="0" applyNumberFormat="1" applyFont="1"/>
    <xf numFmtId="0" fontId="14" fillId="0" borderId="0" xfId="0" quotePrefix="1" applyNumberFormat="1" applyFont="1"/>
    <xf numFmtId="0" fontId="14" fillId="0" borderId="0" xfId="0" quotePrefix="1" applyNumberFormat="1" applyFont="1" applyFill="1" applyBorder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quotePrefix="1"/>
    <xf numFmtId="0" fontId="14" fillId="8" borderId="1" xfId="0" applyNumberFormat="1" applyFont="1" applyFill="1" applyBorder="1"/>
    <xf numFmtId="0" fontId="4" fillId="8" borderId="1" xfId="0" applyNumberFormat="1" applyFont="1" applyFill="1" applyBorder="1"/>
    <xf numFmtId="3" fontId="14" fillId="8" borderId="1" xfId="0" applyNumberFormat="1" applyFont="1" applyFill="1" applyBorder="1"/>
    <xf numFmtId="0" fontId="0" fillId="8" borderId="16" xfId="0" applyFill="1" applyBorder="1" applyAlignment="1" applyProtection="1">
      <alignment horizontal="center"/>
      <protection locked="0"/>
    </xf>
    <xf numFmtId="0" fontId="0" fillId="8" borderId="1" xfId="0" applyNumberFormat="1" applyFill="1" applyBorder="1"/>
    <xf numFmtId="3" fontId="0" fillId="8" borderId="1" xfId="0" applyNumberFormat="1" applyFill="1" applyBorder="1"/>
    <xf numFmtId="2" fontId="0" fillId="8" borderId="1" xfId="0" applyNumberFormat="1" applyFill="1" applyBorder="1"/>
    <xf numFmtId="0" fontId="0" fillId="8" borderId="0" xfId="0" applyFill="1" applyAlignment="1">
      <alignment vertical="center" wrapText="1" readingOrder="1"/>
    </xf>
    <xf numFmtId="0" fontId="0" fillId="8" borderId="0" xfId="0" applyFill="1" applyAlignment="1">
      <alignment vertical="center" wrapText="1"/>
    </xf>
    <xf numFmtId="0" fontId="0" fillId="8" borderId="0" xfId="0" applyFill="1"/>
    <xf numFmtId="0" fontId="0" fillId="0" borderId="1" xfId="0" applyBorder="1"/>
    <xf numFmtId="0" fontId="0" fillId="8" borderId="1" xfId="0" applyFill="1" applyBorder="1"/>
    <xf numFmtId="0" fontId="3" fillId="8" borderId="0" xfId="0" applyFont="1" applyFill="1" applyAlignment="1">
      <alignment horizontal="right"/>
    </xf>
    <xf numFmtId="0" fontId="0" fillId="0" borderId="1" xfId="0" quotePrefix="1" applyBorder="1"/>
    <xf numFmtId="11" fontId="0" fillId="8" borderId="1" xfId="0" applyNumberFormat="1" applyFill="1" applyBorder="1"/>
    <xf numFmtId="0" fontId="15" fillId="0" borderId="0" xfId="20"/>
    <xf numFmtId="0" fontId="3" fillId="0" borderId="0" xfId="0" applyFont="1" applyAlignment="1">
      <alignment wrapText="1"/>
    </xf>
    <xf numFmtId="0" fontId="3" fillId="8" borderId="1" xfId="0" quotePrefix="1" applyFont="1" applyFill="1" applyBorder="1"/>
    <xf numFmtId="0" fontId="3" fillId="0" borderId="0" xfId="0" quotePrefix="1" applyFont="1"/>
    <xf numFmtId="2" fontId="4" fillId="8" borderId="1" xfId="0" applyNumberFormat="1" applyFont="1" applyFill="1" applyBorder="1"/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/>
    <xf numFmtId="3" fontId="4" fillId="4" borderId="1" xfId="19" applyNumberFormat="1" applyFont="1" applyFill="1" applyBorder="1"/>
    <xf numFmtId="164" fontId="4" fillId="4" borderId="1" xfId="19" applyNumberFormat="1" applyFont="1" applyFill="1" applyBorder="1"/>
    <xf numFmtId="164" fontId="14" fillId="8" borderId="1" xfId="0" applyNumberFormat="1" applyFont="1" applyFill="1" applyBorder="1"/>
    <xf numFmtId="2" fontId="14" fillId="8" borderId="1" xfId="0" applyNumberFormat="1" applyFont="1" applyFill="1" applyBorder="1"/>
    <xf numFmtId="0" fontId="3" fillId="0" borderId="1" xfId="0" applyFont="1" applyBorder="1" applyAlignment="1"/>
    <xf numFmtId="2" fontId="0" fillId="8" borderId="1" xfId="0" applyNumberFormat="1" applyFill="1" applyBorder="1" applyAlignment="1">
      <alignment vertical="center" wrapText="1" readingOrder="1"/>
    </xf>
    <xf numFmtId="165" fontId="0" fillId="8" borderId="1" xfId="0" applyNumberFormat="1" applyFill="1" applyBorder="1" applyAlignment="1">
      <alignment vertical="center" wrapText="1"/>
    </xf>
    <xf numFmtId="0" fontId="3" fillId="0" borderId="1" xfId="0" applyFont="1" applyBorder="1"/>
    <xf numFmtId="0" fontId="3" fillId="8" borderId="1" xfId="0" quotePrefix="1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textRotation="90"/>
    </xf>
    <xf numFmtId="0" fontId="9" fillId="6" borderId="17" xfId="0" applyFont="1" applyFill="1" applyBorder="1" applyAlignment="1">
      <alignment horizontal="center" vertical="center" textRotation="90"/>
    </xf>
    <xf numFmtId="0" fontId="9" fillId="6" borderId="19" xfId="0" applyFont="1" applyFill="1" applyBorder="1" applyAlignment="1">
      <alignment horizontal="center" vertical="center" textRotation="90"/>
    </xf>
  </cellXfs>
  <cellStyles count="2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Komma" xfId="19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20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Die Brechzahl als Funktion der Glyzerinkonzentration</a:t>
            </a:r>
            <a:endParaRPr lang="hu-H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'4m'!$B$1</c:f>
              <c:strCache>
                <c:ptCount val="1"/>
                <c:pt idx="0">
                  <c:v>Brechzahl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059445087405479"/>
                  <c:y val="4.3125741182862545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'4m'!$A$2:$A$6</c:f>
              <c:numCache>
                <c:formatCode>General</c:formatCode>
                <c:ptCount val="5"/>
                <c:pt idx="0">
                  <c:v>0.2</c:v>
                </c:pt>
                <c:pt idx="1">
                  <c:v>0.45</c:v>
                </c:pt>
                <c:pt idx="2">
                  <c:v>0.73</c:v>
                </c:pt>
                <c:pt idx="3">
                  <c:v>0.95</c:v>
                </c:pt>
                <c:pt idx="4">
                  <c:v>0.98</c:v>
                </c:pt>
              </c:numCache>
            </c:numRef>
          </c:xVal>
          <c:yVal>
            <c:numRef>
              <c:f>'4m'!$B$2:$B$6</c:f>
              <c:numCache>
                <c:formatCode>General</c:formatCode>
                <c:ptCount val="5"/>
                <c:pt idx="0">
                  <c:v>1.3354999999999999</c:v>
                </c:pt>
                <c:pt idx="1">
                  <c:v>1.3381000000000001</c:v>
                </c:pt>
                <c:pt idx="2">
                  <c:v>1.3402000000000001</c:v>
                </c:pt>
                <c:pt idx="3">
                  <c:v>1.3431</c:v>
                </c:pt>
                <c:pt idx="4">
                  <c:v>1.3432999999999999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E7-45AF-A7BC-4E571F62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611944"/>
        <c:axId val="-2129908232"/>
      </c:scatterChart>
      <c:valAx>
        <c:axId val="-212961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Glyzerinkonzentration</a:t>
                </a:r>
                <a:r>
                  <a:rPr lang="hu-HU" baseline="0"/>
                  <a:t> </a:t>
                </a:r>
                <a:r>
                  <a:rPr lang="en-US"/>
                  <a:t>/</a:t>
                </a:r>
                <a:r>
                  <a:rPr lang="hu-HU"/>
                  <a:t> </a:t>
                </a:r>
                <a:r>
                  <a:rPr lang="en-US"/>
                  <a:t>(mol/L)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2129908232"/>
        <c:crosses val="autoZero"/>
        <c:crossBetween val="midCat"/>
      </c:valAx>
      <c:valAx>
        <c:axId val="-212990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Brechzahl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2129611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Impulsenzahl als Funktion der Pb-Dicke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'5m'!$B$1</c:f>
              <c:strCache>
                <c:ptCount val="1"/>
                <c:pt idx="0">
                  <c:v>Impulszahl/10 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5841633858267701"/>
                  <c:y val="-0.32541282893143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'5m'!$A$2:$A$7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'5m'!$B$2:$B$7</c:f>
              <c:numCache>
                <c:formatCode>General</c:formatCode>
                <c:ptCount val="6"/>
                <c:pt idx="0">
                  <c:v>3717</c:v>
                </c:pt>
                <c:pt idx="1">
                  <c:v>3303</c:v>
                </c:pt>
                <c:pt idx="2">
                  <c:v>2964</c:v>
                </c:pt>
                <c:pt idx="3">
                  <c:v>2694</c:v>
                </c:pt>
                <c:pt idx="4">
                  <c:v>2482</c:v>
                </c:pt>
                <c:pt idx="5">
                  <c:v>2160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A4-47A8-A15E-10580B43A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892440"/>
        <c:axId val="2129045400"/>
      </c:scatterChart>
      <c:valAx>
        <c:axId val="2062892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Pb </a:t>
                </a:r>
                <a:r>
                  <a:rPr lang="hu-HU"/>
                  <a:t>Dicke</a:t>
                </a:r>
                <a:r>
                  <a:rPr lang="en-US"/>
                  <a:t>/cm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29045400"/>
        <c:crosses val="autoZero"/>
        <c:crossBetween val="midCat"/>
      </c:valAx>
      <c:valAx>
        <c:axId val="21290454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Impulszahl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289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18464</xdr:colOff>
      <xdr:row>1</xdr:row>
      <xdr:rowOff>14250</xdr:rowOff>
    </xdr:from>
    <xdr:to>
      <xdr:col>10</xdr:col>
      <xdr:colOff>109499</xdr:colOff>
      <xdr:row>19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5564" y="176175"/>
          <a:ext cx="1481685" cy="29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247651</xdr:colOff>
      <xdr:row>0</xdr:row>
      <xdr:rowOff>152400</xdr:rowOff>
    </xdr:from>
    <xdr:to>
      <xdr:col>12</xdr:col>
      <xdr:colOff>323851</xdr:colOff>
      <xdr:row>22</xdr:row>
      <xdr:rowOff>114300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5" t="21456" r="3192" b="20703"/>
        <a:stretch/>
      </xdr:blipFill>
      <xdr:spPr>
        <a:xfrm rot="5400000">
          <a:off x="8039101" y="1028700"/>
          <a:ext cx="3524250" cy="1771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23</xdr:row>
      <xdr:rowOff>133350</xdr:rowOff>
    </xdr:from>
    <xdr:to>
      <xdr:col>13</xdr:col>
      <xdr:colOff>114300</xdr:colOff>
      <xdr:row>37</xdr:row>
      <xdr:rowOff>66676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" t="24645" r="1642" b="3055"/>
        <a:stretch/>
      </xdr:blipFill>
      <xdr:spPr>
        <a:xfrm>
          <a:off x="7296150" y="3857625"/>
          <a:ext cx="3943350" cy="22002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9525</xdr:rowOff>
    </xdr:from>
    <xdr:to>
      <xdr:col>18</xdr:col>
      <xdr:colOff>733426</xdr:colOff>
      <xdr:row>19</xdr:row>
      <xdr:rowOff>95250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67" r="30333" b="10000"/>
        <a:stretch/>
      </xdr:blipFill>
      <xdr:spPr>
        <a:xfrm>
          <a:off x="13411200" y="171450"/>
          <a:ext cx="2257426" cy="3000375"/>
        </a:xfrm>
        <a:prstGeom prst="rect">
          <a:avLst/>
        </a:prstGeom>
      </xdr:spPr>
    </xdr:pic>
    <xdr:clientData/>
  </xdr:twoCellAnchor>
  <xdr:twoCellAnchor editAs="oneCell">
    <xdr:from>
      <xdr:col>12</xdr:col>
      <xdr:colOff>498099</xdr:colOff>
      <xdr:row>0</xdr:row>
      <xdr:rowOff>130950</xdr:rowOff>
    </xdr:from>
    <xdr:to>
      <xdr:col>15</xdr:col>
      <xdr:colOff>559575</xdr:colOff>
      <xdr:row>17</xdr:row>
      <xdr:rowOff>133350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150"/>
        <a:stretch/>
      </xdr:blipFill>
      <xdr:spPr>
        <a:xfrm>
          <a:off x="10861299" y="130950"/>
          <a:ext cx="2347476" cy="2755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18464</xdr:colOff>
      <xdr:row>1</xdr:row>
      <xdr:rowOff>14250</xdr:rowOff>
    </xdr:from>
    <xdr:to>
      <xdr:col>10</xdr:col>
      <xdr:colOff>109499</xdr:colOff>
      <xdr:row>19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1689" y="176175"/>
          <a:ext cx="1481685" cy="29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247651</xdr:colOff>
      <xdr:row>0</xdr:row>
      <xdr:rowOff>152400</xdr:rowOff>
    </xdr:from>
    <xdr:to>
      <xdr:col>12</xdr:col>
      <xdr:colOff>323851</xdr:colOff>
      <xdr:row>22</xdr:row>
      <xdr:rowOff>114300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5" t="21456" r="3192" b="20703"/>
        <a:stretch/>
      </xdr:blipFill>
      <xdr:spPr>
        <a:xfrm rot="5400000">
          <a:off x="7515226" y="1028700"/>
          <a:ext cx="3524250" cy="1771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23</xdr:row>
      <xdr:rowOff>133350</xdr:rowOff>
    </xdr:from>
    <xdr:to>
      <xdr:col>13</xdr:col>
      <xdr:colOff>114300</xdr:colOff>
      <xdr:row>37</xdr:row>
      <xdr:rowOff>66676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" t="24645" r="1642" b="3055"/>
        <a:stretch/>
      </xdr:blipFill>
      <xdr:spPr>
        <a:xfrm>
          <a:off x="6772275" y="3857625"/>
          <a:ext cx="3943350" cy="22002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9525</xdr:rowOff>
    </xdr:from>
    <xdr:to>
      <xdr:col>18</xdr:col>
      <xdr:colOff>733426</xdr:colOff>
      <xdr:row>19</xdr:row>
      <xdr:rowOff>95250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67" r="30333" b="10000"/>
        <a:stretch/>
      </xdr:blipFill>
      <xdr:spPr>
        <a:xfrm>
          <a:off x="12887325" y="171450"/>
          <a:ext cx="2257426" cy="3000375"/>
        </a:xfrm>
        <a:prstGeom prst="rect">
          <a:avLst/>
        </a:prstGeom>
      </xdr:spPr>
    </xdr:pic>
    <xdr:clientData/>
  </xdr:twoCellAnchor>
  <xdr:twoCellAnchor editAs="oneCell">
    <xdr:from>
      <xdr:col>12</xdr:col>
      <xdr:colOff>498099</xdr:colOff>
      <xdr:row>0</xdr:row>
      <xdr:rowOff>130950</xdr:rowOff>
    </xdr:from>
    <xdr:to>
      <xdr:col>15</xdr:col>
      <xdr:colOff>559575</xdr:colOff>
      <xdr:row>17</xdr:row>
      <xdr:rowOff>133350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150"/>
        <a:stretch/>
      </xdr:blipFill>
      <xdr:spPr>
        <a:xfrm>
          <a:off x="10337424" y="130950"/>
          <a:ext cx="2347476" cy="2755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188190</xdr:colOff>
      <xdr:row>25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477924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313358</xdr:colOff>
      <xdr:row>10</xdr:row>
      <xdr:rowOff>99390</xdr:rowOff>
    </xdr:from>
    <xdr:to>
      <xdr:col>19</xdr:col>
      <xdr:colOff>152399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0</xdr:rowOff>
    </xdr:from>
    <xdr:to>
      <xdr:col>6</xdr:col>
      <xdr:colOff>264390</xdr:colOff>
      <xdr:row>25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477924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587375</xdr:colOff>
      <xdr:row>9</xdr:row>
      <xdr:rowOff>65087</xdr:rowOff>
    </xdr:from>
    <xdr:to>
      <xdr:col>10</xdr:col>
      <xdr:colOff>365125</xdr:colOff>
      <xdr:row>26</xdr:row>
      <xdr:rowOff>46037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ferro.com/cis110/resources/excelmousepointershap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ferro.com/cis110/resources/excelmousepointersha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5"/>
  <sheetViews>
    <sheetView tabSelected="1" workbookViewId="0"/>
  </sheetViews>
  <sheetFormatPr baseColWidth="10" defaultColWidth="8.85546875" defaultRowHeight="12.75" x14ac:dyDescent="0.2"/>
  <cols>
    <col min="1" max="1" width="59.42578125" bestFit="1" customWidth="1"/>
  </cols>
  <sheetData>
    <row r="1" spans="1:1" ht="45.95" customHeight="1" x14ac:dyDescent="0.2"/>
    <row r="2" spans="1:1" ht="141" x14ac:dyDescent="0.5">
      <c r="A2" s="1" t="s">
        <v>76</v>
      </c>
    </row>
    <row r="5" spans="1:1" ht="35.25" x14ac:dyDescent="0.5">
      <c r="A5" s="1"/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G13"/>
  <sheetViews>
    <sheetView zoomScaleNormal="100" workbookViewId="0"/>
  </sheetViews>
  <sheetFormatPr baseColWidth="10" defaultColWidth="8.85546875" defaultRowHeight="12.75" x14ac:dyDescent="0.2"/>
  <cols>
    <col min="6" max="6" width="15.7109375" customWidth="1"/>
  </cols>
  <sheetData>
    <row r="1" spans="1:7" ht="15" x14ac:dyDescent="0.25">
      <c r="A1" s="10" t="s">
        <v>169</v>
      </c>
      <c r="B1" s="10" t="s">
        <v>170</v>
      </c>
      <c r="D1" s="9" t="s">
        <v>171</v>
      </c>
    </row>
    <row r="2" spans="1:7" x14ac:dyDescent="0.2">
      <c r="A2" s="11">
        <v>0.2</v>
      </c>
      <c r="B2" s="12">
        <v>1.3354999999999999</v>
      </c>
      <c r="D2" s="9" t="s">
        <v>172</v>
      </c>
    </row>
    <row r="3" spans="1:7" ht="14.25" x14ac:dyDescent="0.2">
      <c r="A3" s="11">
        <v>0.45</v>
      </c>
      <c r="B3" s="12">
        <v>1.3381000000000001</v>
      </c>
      <c r="D3" s="9" t="s">
        <v>194</v>
      </c>
    </row>
    <row r="4" spans="1:7" x14ac:dyDescent="0.2">
      <c r="A4" s="11">
        <v>0.73</v>
      </c>
      <c r="B4" s="12">
        <v>1.3402000000000001</v>
      </c>
      <c r="D4" s="9" t="s">
        <v>173</v>
      </c>
    </row>
    <row r="5" spans="1:7" x14ac:dyDescent="0.2">
      <c r="A5" s="11">
        <v>0.95</v>
      </c>
      <c r="B5" s="12">
        <v>1.3431</v>
      </c>
      <c r="F5" s="58" t="s">
        <v>174</v>
      </c>
      <c r="G5" s="43"/>
    </row>
    <row r="6" spans="1:7" x14ac:dyDescent="0.2">
      <c r="A6" s="11">
        <v>0.98</v>
      </c>
      <c r="B6" s="12">
        <v>1.3432999999999999</v>
      </c>
      <c r="F6" s="58" t="s">
        <v>175</v>
      </c>
      <c r="G6" s="43"/>
    </row>
    <row r="7" spans="1:7" ht="14.25" x14ac:dyDescent="0.2">
      <c r="A7" s="11">
        <v>0.35</v>
      </c>
      <c r="B7" s="40"/>
      <c r="F7" s="58" t="s">
        <v>73</v>
      </c>
      <c r="G7" s="43"/>
    </row>
    <row r="8" spans="1:7" x14ac:dyDescent="0.2">
      <c r="A8" s="39"/>
      <c r="B8" s="12">
        <v>1.3411</v>
      </c>
    </row>
    <row r="9" spans="1:7" x14ac:dyDescent="0.2">
      <c r="D9" s="9" t="s">
        <v>176</v>
      </c>
    </row>
    <row r="12" spans="1:7" ht="14.25" x14ac:dyDescent="0.2">
      <c r="B12" s="9" t="s">
        <v>167</v>
      </c>
    </row>
    <row r="13" spans="1:7" ht="14.25" x14ac:dyDescent="0.2">
      <c r="B13" s="9" t="s">
        <v>168</v>
      </c>
    </row>
  </sheetData>
  <pageMargins left="0.7" right="0.7" top="0.75" bottom="0.75" header="0.3" footer="0.3"/>
  <pageSetup paperSize="9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workbookViewId="0"/>
  </sheetViews>
  <sheetFormatPr baseColWidth="10" defaultColWidth="8.85546875" defaultRowHeight="12.75" x14ac:dyDescent="0.2"/>
  <cols>
    <col min="1" max="1" width="13.85546875" bestFit="1" customWidth="1"/>
    <col min="2" max="2" width="11.5703125" bestFit="1" customWidth="1"/>
    <col min="6" max="6" width="15.7109375" customWidth="1"/>
  </cols>
  <sheetData>
    <row r="1" spans="1:7" ht="45" x14ac:dyDescent="0.2">
      <c r="A1" s="21" t="s">
        <v>177</v>
      </c>
      <c r="B1" s="21" t="s">
        <v>170</v>
      </c>
      <c r="D1" s="9" t="s">
        <v>171</v>
      </c>
    </row>
    <row r="2" spans="1:7" x14ac:dyDescent="0.2">
      <c r="A2" s="22">
        <v>0.2</v>
      </c>
      <c r="B2" s="23">
        <v>1.3354999999999999</v>
      </c>
      <c r="D2" s="9" t="s">
        <v>172</v>
      </c>
    </row>
    <row r="3" spans="1:7" ht="14.25" x14ac:dyDescent="0.2">
      <c r="A3" s="22">
        <v>0.45</v>
      </c>
      <c r="B3" s="23">
        <v>1.3381000000000001</v>
      </c>
      <c r="D3" s="9" t="s">
        <v>194</v>
      </c>
    </row>
    <row r="4" spans="1:7" x14ac:dyDescent="0.2">
      <c r="A4" s="22">
        <v>0.73</v>
      </c>
      <c r="B4" s="23">
        <v>1.3402000000000001</v>
      </c>
      <c r="D4" s="9" t="s">
        <v>173</v>
      </c>
    </row>
    <row r="5" spans="1:7" x14ac:dyDescent="0.2">
      <c r="A5" s="22">
        <v>0.95</v>
      </c>
      <c r="B5" s="23">
        <v>1.3431</v>
      </c>
      <c r="F5" s="58" t="s">
        <v>174</v>
      </c>
      <c r="G5" s="43">
        <f>SLOPE(B2:B6,A2:A6)</f>
        <v>9.9257403596671734E-3</v>
      </c>
    </row>
    <row r="6" spans="1:7" x14ac:dyDescent="0.2">
      <c r="A6" s="22">
        <v>0.98</v>
      </c>
      <c r="B6" s="23">
        <v>1.3432999999999999</v>
      </c>
      <c r="D6" s="9" t="s">
        <v>17</v>
      </c>
      <c r="F6" s="58" t="s">
        <v>175</v>
      </c>
      <c r="G6" s="43">
        <f>INTERCEPT(B2:B6,A2:A6)</f>
        <v>1.3334691598819002</v>
      </c>
    </row>
    <row r="7" spans="1:7" ht="14.25" x14ac:dyDescent="0.2">
      <c r="A7" s="22">
        <v>0.35</v>
      </c>
      <c r="B7" s="60">
        <f>G5*A7+G6</f>
        <v>1.3369431690077838</v>
      </c>
      <c r="D7" s="9" t="s">
        <v>18</v>
      </c>
      <c r="F7" s="58" t="s">
        <v>73</v>
      </c>
      <c r="G7" s="43">
        <f>RSQ(B2:B6,A2:A6)</f>
        <v>0.99221628717019061</v>
      </c>
    </row>
    <row r="8" spans="1:7" x14ac:dyDescent="0.2">
      <c r="A8" s="59">
        <f>(B8-G6)/G5</f>
        <v>0.76879304128358794</v>
      </c>
      <c r="B8" s="23">
        <v>1.3411</v>
      </c>
    </row>
    <row r="9" spans="1:7" x14ac:dyDescent="0.2">
      <c r="D9" s="9" t="s">
        <v>176</v>
      </c>
    </row>
    <row r="12" spans="1:7" ht="14.25" x14ac:dyDescent="0.2">
      <c r="B12" s="9" t="s">
        <v>167</v>
      </c>
    </row>
    <row r="13" spans="1:7" ht="14.25" x14ac:dyDescent="0.2">
      <c r="B13" s="9" t="s">
        <v>168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G9"/>
  <sheetViews>
    <sheetView workbookViewId="0"/>
  </sheetViews>
  <sheetFormatPr baseColWidth="10" defaultColWidth="8.85546875" defaultRowHeight="12.75" x14ac:dyDescent="0.2"/>
  <sheetData>
    <row r="1" spans="1:7" ht="15" x14ac:dyDescent="0.25">
      <c r="A1" s="13" t="s">
        <v>178</v>
      </c>
      <c r="B1" s="14" t="s">
        <v>191</v>
      </c>
      <c r="D1" s="9" t="s">
        <v>171</v>
      </c>
    </row>
    <row r="2" spans="1:7" x14ac:dyDescent="0.2">
      <c r="A2" s="15">
        <v>0</v>
      </c>
      <c r="B2" s="15">
        <v>3717</v>
      </c>
      <c r="D2" s="9" t="s">
        <v>172</v>
      </c>
    </row>
    <row r="3" spans="1:7" ht="14.25" x14ac:dyDescent="0.2">
      <c r="A3" s="15">
        <v>0.4</v>
      </c>
      <c r="B3" s="15">
        <v>3303</v>
      </c>
      <c r="D3" s="9" t="s">
        <v>192</v>
      </c>
    </row>
    <row r="4" spans="1:7" ht="14.25" x14ac:dyDescent="0.2">
      <c r="A4" s="15">
        <v>0.8</v>
      </c>
      <c r="B4" s="15">
        <v>2964</v>
      </c>
      <c r="D4" s="9" t="s">
        <v>179</v>
      </c>
    </row>
    <row r="5" spans="1:7" ht="15.75" x14ac:dyDescent="0.3">
      <c r="A5" s="15">
        <v>1.2</v>
      </c>
      <c r="B5" s="15">
        <v>2694</v>
      </c>
      <c r="F5" s="58" t="s">
        <v>74</v>
      </c>
      <c r="G5" s="43"/>
    </row>
    <row r="6" spans="1:7" x14ac:dyDescent="0.2">
      <c r="A6" s="15">
        <v>1.6</v>
      </c>
      <c r="B6" s="15">
        <v>2482</v>
      </c>
      <c r="F6" s="58" t="s">
        <v>75</v>
      </c>
      <c r="G6" s="43"/>
    </row>
    <row r="7" spans="1:7" ht="14.25" x14ac:dyDescent="0.2">
      <c r="A7" s="15">
        <v>2</v>
      </c>
      <c r="B7" s="15">
        <v>2160</v>
      </c>
      <c r="F7" s="58" t="s">
        <v>73</v>
      </c>
      <c r="G7" s="43"/>
    </row>
    <row r="8" spans="1:7" x14ac:dyDescent="0.2">
      <c r="A8" s="44"/>
      <c r="B8" s="15">
        <v>3114</v>
      </c>
    </row>
    <row r="9" spans="1:7" x14ac:dyDescent="0.2">
      <c r="A9" s="30">
        <v>1</v>
      </c>
      <c r="B9" s="41"/>
      <c r="D9" s="9" t="s">
        <v>180</v>
      </c>
    </row>
  </sheetData>
  <pageMargins left="0.7" right="0.7" top="0.75" bottom="0.75" header="0.3" footer="0.3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workbookViewId="0"/>
  </sheetViews>
  <sheetFormatPr baseColWidth="10" defaultColWidth="8.85546875" defaultRowHeight="12.75" x14ac:dyDescent="0.2"/>
  <cols>
    <col min="1" max="1" width="14" customWidth="1"/>
    <col min="2" max="2" width="14.28515625" customWidth="1"/>
  </cols>
  <sheetData>
    <row r="1" spans="1:7" ht="30" x14ac:dyDescent="0.2">
      <c r="A1" s="20" t="s">
        <v>181</v>
      </c>
      <c r="B1" s="19" t="s">
        <v>193</v>
      </c>
      <c r="D1" s="9" t="s">
        <v>171</v>
      </c>
    </row>
    <row r="2" spans="1:7" x14ac:dyDescent="0.2">
      <c r="A2" s="15">
        <v>0</v>
      </c>
      <c r="B2" s="15">
        <v>3717</v>
      </c>
      <c r="D2" s="9" t="s">
        <v>172</v>
      </c>
    </row>
    <row r="3" spans="1:7" ht="14.25" x14ac:dyDescent="0.2">
      <c r="A3" s="15">
        <v>0.4</v>
      </c>
      <c r="B3" s="15">
        <v>3303</v>
      </c>
      <c r="D3" s="9" t="s">
        <v>192</v>
      </c>
    </row>
    <row r="4" spans="1:7" ht="14.25" x14ac:dyDescent="0.2">
      <c r="A4" s="15">
        <v>0.8</v>
      </c>
      <c r="B4" s="15">
        <v>2964</v>
      </c>
      <c r="D4" s="9" t="s">
        <v>179</v>
      </c>
    </row>
    <row r="5" spans="1:7" ht="15.75" x14ac:dyDescent="0.3">
      <c r="A5" s="15">
        <v>1.2</v>
      </c>
      <c r="B5" s="15">
        <v>2694</v>
      </c>
      <c r="F5" s="58" t="s">
        <v>74</v>
      </c>
      <c r="G5" s="43">
        <v>3691.4</v>
      </c>
    </row>
    <row r="6" spans="1:7" x14ac:dyDescent="0.2">
      <c r="A6" s="15">
        <v>1.6</v>
      </c>
      <c r="B6" s="15">
        <v>2482</v>
      </c>
      <c r="D6" s="9" t="s">
        <v>19</v>
      </c>
      <c r="F6" s="58" t="s">
        <v>75</v>
      </c>
      <c r="G6" s="43">
        <v>0.26200000000000001</v>
      </c>
    </row>
    <row r="7" spans="1:7" ht="14.25" x14ac:dyDescent="0.2">
      <c r="A7" s="15">
        <v>2</v>
      </c>
      <c r="B7" s="15">
        <v>2160</v>
      </c>
      <c r="D7" s="9" t="s">
        <v>20</v>
      </c>
      <c r="F7" s="58" t="s">
        <v>73</v>
      </c>
      <c r="G7" s="43">
        <v>0.99570000000000003</v>
      </c>
    </row>
    <row r="8" spans="1:7" x14ac:dyDescent="0.2">
      <c r="A8" s="44">
        <f>LN(B8/3691.376886)/(-0.261918)</f>
        <v>0.649407275859893</v>
      </c>
      <c r="B8" s="15">
        <v>3114</v>
      </c>
    </row>
    <row r="9" spans="1:7" x14ac:dyDescent="0.2">
      <c r="A9" s="30">
        <v>1</v>
      </c>
      <c r="B9" s="41">
        <f>3691.376886*EXP(-A9*0.261918)</f>
        <v>2840.7881415134789</v>
      </c>
      <c r="D9" s="9" t="s">
        <v>180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71"/>
  <sheetViews>
    <sheetView zoomScaleNormal="100" workbookViewId="0"/>
  </sheetViews>
  <sheetFormatPr baseColWidth="10" defaultColWidth="11.42578125" defaultRowHeight="12.75" x14ac:dyDescent="0.2"/>
  <cols>
    <col min="1" max="1" width="3.28515625" customWidth="1"/>
    <col min="3" max="3" width="33.7109375" customWidth="1"/>
    <col min="4" max="4" width="16" bestFit="1" customWidth="1"/>
    <col min="8" max="11" width="10.42578125" customWidth="1"/>
    <col min="12" max="12" width="15" customWidth="1"/>
  </cols>
  <sheetData>
    <row r="2" spans="2:3" x14ac:dyDescent="0.2">
      <c r="B2" t="s">
        <v>77</v>
      </c>
    </row>
    <row r="3" spans="2:3" x14ac:dyDescent="0.2">
      <c r="B3" s="9" t="s">
        <v>78</v>
      </c>
    </row>
    <row r="4" spans="2:3" x14ac:dyDescent="0.2">
      <c r="C4" s="9" t="s">
        <v>79</v>
      </c>
    </row>
    <row r="5" spans="2:3" x14ac:dyDescent="0.2">
      <c r="C5" s="9" t="s">
        <v>80</v>
      </c>
    </row>
    <row r="6" spans="2:3" x14ac:dyDescent="0.2">
      <c r="C6" s="9" t="s">
        <v>81</v>
      </c>
    </row>
    <row r="7" spans="2:3" x14ac:dyDescent="0.2">
      <c r="C7" s="9" t="s">
        <v>83</v>
      </c>
    </row>
    <row r="8" spans="2:3" x14ac:dyDescent="0.2">
      <c r="C8" s="9" t="s">
        <v>82</v>
      </c>
    </row>
    <row r="9" spans="2:3" x14ac:dyDescent="0.2">
      <c r="B9" s="9" t="s">
        <v>84</v>
      </c>
    </row>
    <row r="10" spans="2:3" x14ac:dyDescent="0.2">
      <c r="B10" s="9"/>
      <c r="C10" s="9" t="s">
        <v>85</v>
      </c>
    </row>
    <row r="11" spans="2:3" x14ac:dyDescent="0.2">
      <c r="B11" s="9"/>
      <c r="C11" s="9" t="s">
        <v>86</v>
      </c>
    </row>
    <row r="12" spans="2:3" x14ac:dyDescent="0.2">
      <c r="B12" s="9"/>
      <c r="C12" s="9" t="s">
        <v>87</v>
      </c>
    </row>
    <row r="13" spans="2:3" x14ac:dyDescent="0.2">
      <c r="B13" s="9"/>
      <c r="C13" s="9" t="s">
        <v>88</v>
      </c>
    </row>
    <row r="14" spans="2:3" x14ac:dyDescent="0.2">
      <c r="B14" t="s">
        <v>89</v>
      </c>
    </row>
    <row r="15" spans="2:3" x14ac:dyDescent="0.2">
      <c r="B15" s="9" t="s">
        <v>90</v>
      </c>
    </row>
    <row r="16" spans="2:3" x14ac:dyDescent="0.2">
      <c r="B16" t="s">
        <v>91</v>
      </c>
    </row>
    <row r="18" spans="2:5" x14ac:dyDescent="0.2">
      <c r="C18" s="47" t="s">
        <v>68</v>
      </c>
    </row>
    <row r="20" spans="2:5" x14ac:dyDescent="0.2">
      <c r="B20" s="9" t="s">
        <v>92</v>
      </c>
    </row>
    <row r="21" spans="2:5" x14ac:dyDescent="0.2">
      <c r="B21" t="s">
        <v>93</v>
      </c>
    </row>
    <row r="23" spans="2:5" x14ac:dyDescent="0.2">
      <c r="C23" t="s">
        <v>56</v>
      </c>
      <c r="D23" t="s">
        <v>40</v>
      </c>
    </row>
    <row r="24" spans="2:5" x14ac:dyDescent="0.2">
      <c r="C24" t="s">
        <v>25</v>
      </c>
      <c r="D24" t="s">
        <v>34</v>
      </c>
      <c r="E24" t="s">
        <v>99</v>
      </c>
    </row>
    <row r="25" spans="2:5" x14ac:dyDescent="0.2">
      <c r="C25" t="s">
        <v>26</v>
      </c>
      <c r="D25" t="s">
        <v>35</v>
      </c>
      <c r="E25" t="s">
        <v>96</v>
      </c>
    </row>
    <row r="26" spans="2:5" x14ac:dyDescent="0.2">
      <c r="C26" t="s">
        <v>27</v>
      </c>
      <c r="D26" t="s">
        <v>36</v>
      </c>
      <c r="E26" t="s">
        <v>97</v>
      </c>
    </row>
    <row r="27" spans="2:5" x14ac:dyDescent="0.2">
      <c r="C27" t="s">
        <v>28</v>
      </c>
      <c r="D27" t="s">
        <v>37</v>
      </c>
      <c r="E27" t="s">
        <v>98</v>
      </c>
    </row>
    <row r="28" spans="2:5" x14ac:dyDescent="0.2">
      <c r="C28" t="s">
        <v>29</v>
      </c>
      <c r="D28" t="s">
        <v>38</v>
      </c>
      <c r="E28" t="s">
        <v>30</v>
      </c>
    </row>
    <row r="29" spans="2:5" x14ac:dyDescent="0.2">
      <c r="C29" t="s">
        <v>31</v>
      </c>
      <c r="D29" t="s">
        <v>39</v>
      </c>
      <c r="E29" t="s">
        <v>32</v>
      </c>
    </row>
    <row r="30" spans="2:5" x14ac:dyDescent="0.2">
      <c r="C30" t="s">
        <v>94</v>
      </c>
      <c r="E30" t="s">
        <v>95</v>
      </c>
    </row>
    <row r="32" spans="2:5" x14ac:dyDescent="0.2">
      <c r="C32" t="s">
        <v>33</v>
      </c>
      <c r="E32" t="s">
        <v>100</v>
      </c>
    </row>
    <row r="33" spans="3:10" x14ac:dyDescent="0.2">
      <c r="C33" t="s">
        <v>41</v>
      </c>
      <c r="D33" t="s">
        <v>42</v>
      </c>
      <c r="E33" t="s">
        <v>101</v>
      </c>
    </row>
    <row r="34" spans="3:10" x14ac:dyDescent="0.2">
      <c r="C34" t="s">
        <v>43</v>
      </c>
      <c r="E34" t="s">
        <v>102</v>
      </c>
    </row>
    <row r="36" spans="3:10" x14ac:dyDescent="0.2">
      <c r="C36" t="s">
        <v>44</v>
      </c>
      <c r="E36" t="s">
        <v>103</v>
      </c>
    </row>
    <row r="37" spans="3:10" x14ac:dyDescent="0.2">
      <c r="C37" t="s">
        <v>45</v>
      </c>
      <c r="D37" t="s">
        <v>46</v>
      </c>
      <c r="E37" t="s">
        <v>104</v>
      </c>
      <c r="J37" s="48"/>
    </row>
    <row r="39" spans="3:10" x14ac:dyDescent="0.2">
      <c r="C39" t="s">
        <v>48</v>
      </c>
      <c r="D39" s="31"/>
      <c r="E39" s="31" t="s">
        <v>105</v>
      </c>
    </row>
    <row r="40" spans="3:10" x14ac:dyDescent="0.2">
      <c r="C40" t="s">
        <v>49</v>
      </c>
      <c r="D40" s="31"/>
      <c r="E40" s="31" t="s">
        <v>106</v>
      </c>
    </row>
    <row r="41" spans="3:10" x14ac:dyDescent="0.2">
      <c r="C41" t="s">
        <v>50</v>
      </c>
      <c r="E41" s="31" t="s">
        <v>107</v>
      </c>
    </row>
    <row r="42" spans="3:10" x14ac:dyDescent="0.2">
      <c r="C42" t="s">
        <v>51</v>
      </c>
      <c r="E42" s="31" t="s">
        <v>108</v>
      </c>
    </row>
    <row r="43" spans="3:10" x14ac:dyDescent="0.2">
      <c r="C43" t="s">
        <v>69</v>
      </c>
      <c r="E43" s="31" t="s">
        <v>109</v>
      </c>
    </row>
    <row r="44" spans="3:10" x14ac:dyDescent="0.2">
      <c r="C44" t="s">
        <v>52</v>
      </c>
      <c r="E44" s="31" t="s">
        <v>55</v>
      </c>
    </row>
    <row r="45" spans="3:10" x14ac:dyDescent="0.2">
      <c r="C45" t="s">
        <v>70</v>
      </c>
      <c r="E45" s="31" t="s">
        <v>110</v>
      </c>
    </row>
    <row r="46" spans="3:10" x14ac:dyDescent="0.2">
      <c r="C46" t="s">
        <v>53</v>
      </c>
      <c r="E46" s="31" t="s">
        <v>188</v>
      </c>
    </row>
    <row r="47" spans="3:10" x14ac:dyDescent="0.2">
      <c r="C47" t="s">
        <v>182</v>
      </c>
      <c r="E47" s="31" t="s">
        <v>183</v>
      </c>
    </row>
    <row r="48" spans="3:10" x14ac:dyDescent="0.2">
      <c r="C48" t="s">
        <v>184</v>
      </c>
      <c r="E48" s="31" t="s">
        <v>185</v>
      </c>
    </row>
    <row r="49" spans="2:9" x14ac:dyDescent="0.2">
      <c r="C49" t="s">
        <v>186</v>
      </c>
      <c r="E49" s="31" t="s">
        <v>187</v>
      </c>
    </row>
    <row r="51" spans="2:9" x14ac:dyDescent="0.2">
      <c r="B51" s="9" t="s">
        <v>129</v>
      </c>
    </row>
    <row r="53" spans="2:9" x14ac:dyDescent="0.2">
      <c r="C53" s="45" t="s">
        <v>111</v>
      </c>
      <c r="D53" s="36"/>
      <c r="E53" s="31"/>
    </row>
    <row r="54" spans="2:9" x14ac:dyDescent="0.2">
      <c r="C54" s="45" t="s">
        <v>112</v>
      </c>
      <c r="D54" s="36"/>
      <c r="E54" s="31"/>
      <c r="F54" s="9" t="s">
        <v>125</v>
      </c>
      <c r="I54" s="9" t="s">
        <v>126</v>
      </c>
    </row>
    <row r="55" spans="2:9" x14ac:dyDescent="0.2">
      <c r="C55" s="45" t="s">
        <v>113</v>
      </c>
      <c r="D55" s="62"/>
      <c r="E55" s="31" t="s">
        <v>47</v>
      </c>
      <c r="F55" s="9" t="s">
        <v>127</v>
      </c>
    </row>
    <row r="56" spans="2:9" x14ac:dyDescent="0.2">
      <c r="C56" s="42" t="s">
        <v>114</v>
      </c>
      <c r="D56" s="36"/>
      <c r="E56" s="31" t="s">
        <v>57</v>
      </c>
      <c r="I56" s="9" t="s">
        <v>126</v>
      </c>
    </row>
    <row r="57" spans="2:9" x14ac:dyDescent="0.2">
      <c r="C57" s="42" t="s">
        <v>115</v>
      </c>
      <c r="D57" s="36"/>
      <c r="E57" s="31" t="s">
        <v>58</v>
      </c>
    </row>
    <row r="58" spans="2:9" x14ac:dyDescent="0.2">
      <c r="C58" s="42" t="s">
        <v>116</v>
      </c>
      <c r="D58" s="36"/>
      <c r="E58" s="31" t="s">
        <v>59</v>
      </c>
      <c r="I58" s="9" t="s">
        <v>126</v>
      </c>
    </row>
    <row r="59" spans="2:9" x14ac:dyDescent="0.2">
      <c r="C59" s="42" t="s">
        <v>117</v>
      </c>
      <c r="D59" s="36"/>
      <c r="E59" s="31" t="s">
        <v>60</v>
      </c>
    </row>
    <row r="60" spans="2:9" x14ac:dyDescent="0.2">
      <c r="C60" s="42" t="s">
        <v>118</v>
      </c>
      <c r="D60" s="36"/>
      <c r="E60" s="31" t="s">
        <v>61</v>
      </c>
    </row>
    <row r="61" spans="2:9" x14ac:dyDescent="0.2">
      <c r="C61" s="42" t="s">
        <v>119</v>
      </c>
      <c r="D61" s="36"/>
      <c r="E61" s="31" t="s">
        <v>62</v>
      </c>
    </row>
    <row r="62" spans="2:9" x14ac:dyDescent="0.2">
      <c r="C62" s="42" t="s">
        <v>120</v>
      </c>
      <c r="D62" s="36"/>
      <c r="E62" s="31" t="s">
        <v>63</v>
      </c>
    </row>
    <row r="63" spans="2:9" x14ac:dyDescent="0.2">
      <c r="C63" s="61" t="s">
        <v>121</v>
      </c>
      <c r="D63" s="36"/>
      <c r="E63" s="31" t="s">
        <v>64</v>
      </c>
    </row>
    <row r="64" spans="2:9" x14ac:dyDescent="0.2">
      <c r="C64" s="61" t="s">
        <v>122</v>
      </c>
      <c r="D64" s="36"/>
      <c r="E64" s="31" t="s">
        <v>65</v>
      </c>
    </row>
    <row r="65" spans="2:10" x14ac:dyDescent="0.2">
      <c r="C65" s="61" t="s">
        <v>123</v>
      </c>
      <c r="D65" s="36"/>
      <c r="E65" s="50" t="s">
        <v>124</v>
      </c>
      <c r="I65" s="9" t="s">
        <v>128</v>
      </c>
    </row>
    <row r="67" spans="2:10" x14ac:dyDescent="0.2">
      <c r="B67" s="9" t="s">
        <v>130</v>
      </c>
    </row>
    <row r="69" spans="2:10" x14ac:dyDescent="0.2">
      <c r="C69" s="61" t="s">
        <v>131</v>
      </c>
      <c r="D69" s="36"/>
      <c r="E69" s="31" t="s">
        <v>66</v>
      </c>
      <c r="F69" s="9" t="s">
        <v>135</v>
      </c>
      <c r="J69" s="9" t="s">
        <v>133</v>
      </c>
    </row>
    <row r="70" spans="2:10" x14ac:dyDescent="0.2">
      <c r="C70" s="61" t="s">
        <v>132</v>
      </c>
      <c r="D70" s="36"/>
      <c r="E70" s="31" t="s">
        <v>67</v>
      </c>
      <c r="J70" s="9" t="s">
        <v>71</v>
      </c>
    </row>
    <row r="71" spans="2:10" x14ac:dyDescent="0.2">
      <c r="J71" s="50" t="s">
        <v>134</v>
      </c>
    </row>
  </sheetData>
  <hyperlinks>
    <hyperlink ref="C18" r:id="rId1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71"/>
  <sheetViews>
    <sheetView zoomScaleNormal="100" workbookViewId="0"/>
  </sheetViews>
  <sheetFormatPr baseColWidth="10" defaultColWidth="11.42578125" defaultRowHeight="12.75" x14ac:dyDescent="0.2"/>
  <cols>
    <col min="1" max="1" width="3.28515625" customWidth="1"/>
    <col min="3" max="3" width="33.7109375" customWidth="1"/>
    <col min="4" max="4" width="16" bestFit="1" customWidth="1"/>
    <col min="8" max="11" width="10.42578125" customWidth="1"/>
    <col min="12" max="12" width="15" customWidth="1"/>
  </cols>
  <sheetData>
    <row r="2" spans="2:3" x14ac:dyDescent="0.2">
      <c r="B2" t="s">
        <v>77</v>
      </c>
    </row>
    <row r="3" spans="2:3" x14ac:dyDescent="0.2">
      <c r="B3" s="9" t="s">
        <v>78</v>
      </c>
    </row>
    <row r="4" spans="2:3" x14ac:dyDescent="0.2">
      <c r="C4" s="9" t="s">
        <v>79</v>
      </c>
    </row>
    <row r="5" spans="2:3" x14ac:dyDescent="0.2">
      <c r="C5" s="9" t="s">
        <v>80</v>
      </c>
    </row>
    <row r="6" spans="2:3" x14ac:dyDescent="0.2">
      <c r="C6" s="9" t="s">
        <v>81</v>
      </c>
    </row>
    <row r="7" spans="2:3" x14ac:dyDescent="0.2">
      <c r="C7" s="9" t="s">
        <v>83</v>
      </c>
    </row>
    <row r="8" spans="2:3" x14ac:dyDescent="0.2">
      <c r="C8" s="9" t="s">
        <v>82</v>
      </c>
    </row>
    <row r="9" spans="2:3" x14ac:dyDescent="0.2">
      <c r="B9" s="9" t="s">
        <v>84</v>
      </c>
    </row>
    <row r="10" spans="2:3" x14ac:dyDescent="0.2">
      <c r="B10" s="9"/>
      <c r="C10" s="9" t="s">
        <v>85</v>
      </c>
    </row>
    <row r="11" spans="2:3" x14ac:dyDescent="0.2">
      <c r="B11" s="9"/>
      <c r="C11" s="9" t="s">
        <v>86</v>
      </c>
    </row>
    <row r="12" spans="2:3" x14ac:dyDescent="0.2">
      <c r="B12" s="9"/>
      <c r="C12" s="9" t="s">
        <v>87</v>
      </c>
    </row>
    <row r="13" spans="2:3" x14ac:dyDescent="0.2">
      <c r="B13" s="9"/>
      <c r="C13" s="9" t="s">
        <v>88</v>
      </c>
    </row>
    <row r="14" spans="2:3" x14ac:dyDescent="0.2">
      <c r="B14" t="s">
        <v>89</v>
      </c>
    </row>
    <row r="15" spans="2:3" x14ac:dyDescent="0.2">
      <c r="B15" s="9" t="s">
        <v>90</v>
      </c>
    </row>
    <row r="16" spans="2:3" x14ac:dyDescent="0.2">
      <c r="B16" t="s">
        <v>91</v>
      </c>
    </row>
    <row r="18" spans="2:5" x14ac:dyDescent="0.2">
      <c r="C18" s="47" t="s">
        <v>68</v>
      </c>
    </row>
    <row r="20" spans="2:5" x14ac:dyDescent="0.2">
      <c r="B20" s="9" t="s">
        <v>92</v>
      </c>
    </row>
    <row r="21" spans="2:5" x14ac:dyDescent="0.2">
      <c r="B21" t="s">
        <v>93</v>
      </c>
    </row>
    <row r="23" spans="2:5" x14ac:dyDescent="0.2">
      <c r="C23" t="s">
        <v>56</v>
      </c>
      <c r="D23" t="s">
        <v>40</v>
      </c>
    </row>
    <row r="24" spans="2:5" x14ac:dyDescent="0.2">
      <c r="C24" t="s">
        <v>25</v>
      </c>
      <c r="D24" t="s">
        <v>34</v>
      </c>
      <c r="E24" t="s">
        <v>99</v>
      </c>
    </row>
    <row r="25" spans="2:5" x14ac:dyDescent="0.2">
      <c r="C25" t="s">
        <v>26</v>
      </c>
      <c r="D25" t="s">
        <v>35</v>
      </c>
      <c r="E25" t="s">
        <v>96</v>
      </c>
    </row>
    <row r="26" spans="2:5" x14ac:dyDescent="0.2">
      <c r="C26" t="s">
        <v>27</v>
      </c>
      <c r="D26" t="s">
        <v>36</v>
      </c>
      <c r="E26" t="s">
        <v>97</v>
      </c>
    </row>
    <row r="27" spans="2:5" x14ac:dyDescent="0.2">
      <c r="C27" t="s">
        <v>28</v>
      </c>
      <c r="D27" t="s">
        <v>37</v>
      </c>
      <c r="E27" t="s">
        <v>98</v>
      </c>
    </row>
    <row r="28" spans="2:5" x14ac:dyDescent="0.2">
      <c r="C28" t="s">
        <v>29</v>
      </c>
      <c r="D28" t="s">
        <v>38</v>
      </c>
      <c r="E28" t="s">
        <v>30</v>
      </c>
    </row>
    <row r="29" spans="2:5" x14ac:dyDescent="0.2">
      <c r="C29" t="s">
        <v>31</v>
      </c>
      <c r="D29" t="s">
        <v>39</v>
      </c>
      <c r="E29" t="s">
        <v>32</v>
      </c>
    </row>
    <row r="30" spans="2:5" x14ac:dyDescent="0.2">
      <c r="C30" t="s">
        <v>94</v>
      </c>
      <c r="E30" t="s">
        <v>95</v>
      </c>
    </row>
    <row r="32" spans="2:5" x14ac:dyDescent="0.2">
      <c r="C32" t="s">
        <v>33</v>
      </c>
      <c r="E32" t="s">
        <v>100</v>
      </c>
    </row>
    <row r="33" spans="3:10" x14ac:dyDescent="0.2">
      <c r="C33" t="s">
        <v>41</v>
      </c>
      <c r="D33" t="s">
        <v>42</v>
      </c>
      <c r="E33" t="s">
        <v>101</v>
      </c>
    </row>
    <row r="34" spans="3:10" x14ac:dyDescent="0.2">
      <c r="C34" t="s">
        <v>43</v>
      </c>
      <c r="E34" t="s">
        <v>102</v>
      </c>
    </row>
    <row r="36" spans="3:10" x14ac:dyDescent="0.2">
      <c r="C36" t="s">
        <v>44</v>
      </c>
      <c r="E36" t="s">
        <v>103</v>
      </c>
    </row>
    <row r="37" spans="3:10" x14ac:dyDescent="0.2">
      <c r="C37" t="s">
        <v>45</v>
      </c>
      <c r="D37" t="s">
        <v>46</v>
      </c>
      <c r="E37" t="s">
        <v>104</v>
      </c>
      <c r="J37" s="48"/>
    </row>
    <row r="39" spans="3:10" x14ac:dyDescent="0.2">
      <c r="C39" t="s">
        <v>48</v>
      </c>
      <c r="D39" s="31"/>
      <c r="E39" s="31" t="s">
        <v>105</v>
      </c>
    </row>
    <row r="40" spans="3:10" x14ac:dyDescent="0.2">
      <c r="C40" t="s">
        <v>49</v>
      </c>
      <c r="D40" s="31"/>
      <c r="E40" s="31" t="s">
        <v>106</v>
      </c>
    </row>
    <row r="41" spans="3:10" x14ac:dyDescent="0.2">
      <c r="C41" t="s">
        <v>50</v>
      </c>
      <c r="E41" s="31" t="s">
        <v>107</v>
      </c>
    </row>
    <row r="42" spans="3:10" x14ac:dyDescent="0.2">
      <c r="C42" t="s">
        <v>51</v>
      </c>
      <c r="E42" s="31" t="s">
        <v>108</v>
      </c>
    </row>
    <row r="43" spans="3:10" x14ac:dyDescent="0.2">
      <c r="C43" t="s">
        <v>69</v>
      </c>
      <c r="E43" s="31" t="s">
        <v>109</v>
      </c>
    </row>
    <row r="44" spans="3:10" x14ac:dyDescent="0.2">
      <c r="C44" t="s">
        <v>52</v>
      </c>
      <c r="E44" s="31" t="s">
        <v>55</v>
      </c>
    </row>
    <row r="45" spans="3:10" x14ac:dyDescent="0.2">
      <c r="C45" t="s">
        <v>70</v>
      </c>
      <c r="E45" s="31" t="s">
        <v>110</v>
      </c>
    </row>
    <row r="46" spans="3:10" x14ac:dyDescent="0.2">
      <c r="C46" t="s">
        <v>53</v>
      </c>
      <c r="E46" s="31" t="s">
        <v>54</v>
      </c>
    </row>
    <row r="47" spans="3:10" x14ac:dyDescent="0.2">
      <c r="C47" t="s">
        <v>182</v>
      </c>
      <c r="E47" s="31" t="s">
        <v>183</v>
      </c>
    </row>
    <row r="48" spans="3:10" x14ac:dyDescent="0.2">
      <c r="C48" t="s">
        <v>184</v>
      </c>
      <c r="E48" s="31" t="s">
        <v>185</v>
      </c>
    </row>
    <row r="49" spans="2:9" x14ac:dyDescent="0.2">
      <c r="C49" t="s">
        <v>186</v>
      </c>
      <c r="E49" s="31" t="s">
        <v>187</v>
      </c>
    </row>
    <row r="51" spans="2:9" x14ac:dyDescent="0.2">
      <c r="B51" s="9" t="s">
        <v>129</v>
      </c>
    </row>
    <row r="53" spans="2:9" x14ac:dyDescent="0.2">
      <c r="C53" s="45" t="s">
        <v>111</v>
      </c>
      <c r="D53" s="43">
        <v>125</v>
      </c>
      <c r="E53" s="31"/>
    </row>
    <row r="54" spans="2:9" x14ac:dyDescent="0.2">
      <c r="C54" s="45" t="s">
        <v>112</v>
      </c>
      <c r="D54" s="36">
        <v>12.5</v>
      </c>
      <c r="E54" s="31"/>
      <c r="F54" s="9" t="s">
        <v>125</v>
      </c>
      <c r="I54" s="9" t="s">
        <v>126</v>
      </c>
    </row>
    <row r="55" spans="2:9" x14ac:dyDescent="0.2">
      <c r="C55" s="45" t="s">
        <v>113</v>
      </c>
      <c r="D55" s="49">
        <f>12+5</f>
        <v>17</v>
      </c>
      <c r="E55" s="31" t="s">
        <v>47</v>
      </c>
      <c r="F55" s="9" t="s">
        <v>127</v>
      </c>
    </row>
    <row r="56" spans="2:9" x14ac:dyDescent="0.2">
      <c r="C56" s="42" t="s">
        <v>114</v>
      </c>
      <c r="D56" s="36">
        <f>12-5</f>
        <v>7</v>
      </c>
      <c r="E56" s="31" t="s">
        <v>57</v>
      </c>
      <c r="I56" s="9" t="s">
        <v>126</v>
      </c>
    </row>
    <row r="57" spans="2:9" x14ac:dyDescent="0.2">
      <c r="C57" s="42" t="s">
        <v>115</v>
      </c>
      <c r="D57" s="43">
        <f>12*5</f>
        <v>60</v>
      </c>
      <c r="E57" s="31" t="s">
        <v>58</v>
      </c>
    </row>
    <row r="58" spans="2:9" x14ac:dyDescent="0.2">
      <c r="C58" s="42" t="s">
        <v>116</v>
      </c>
      <c r="D58" s="43">
        <f>12/5</f>
        <v>2.4</v>
      </c>
      <c r="E58" s="31" t="s">
        <v>59</v>
      </c>
      <c r="I58" s="9" t="s">
        <v>126</v>
      </c>
    </row>
    <row r="59" spans="2:9" x14ac:dyDescent="0.2">
      <c r="C59" s="42" t="s">
        <v>117</v>
      </c>
      <c r="D59" s="43">
        <f>12^5</f>
        <v>248832</v>
      </c>
      <c r="E59" s="31" t="s">
        <v>60</v>
      </c>
    </row>
    <row r="60" spans="2:9" x14ac:dyDescent="0.2">
      <c r="C60" s="42" t="s">
        <v>118</v>
      </c>
      <c r="D60" s="43">
        <f>12^(1/5)</f>
        <v>1.6437518295172258</v>
      </c>
      <c r="E60" s="31" t="s">
        <v>61</v>
      </c>
    </row>
    <row r="61" spans="2:9" x14ac:dyDescent="0.2">
      <c r="C61" s="42" t="s">
        <v>119</v>
      </c>
      <c r="D61" s="43">
        <f>LOG(12,10)</f>
        <v>1.0791812460476247</v>
      </c>
      <c r="E61" s="31" t="s">
        <v>62</v>
      </c>
    </row>
    <row r="62" spans="2:9" x14ac:dyDescent="0.2">
      <c r="C62" s="42" t="s">
        <v>120</v>
      </c>
      <c r="D62" s="43">
        <f>LN(12)</f>
        <v>2.4849066497880004</v>
      </c>
      <c r="E62" s="31" t="s">
        <v>63</v>
      </c>
    </row>
    <row r="63" spans="2:9" x14ac:dyDescent="0.2">
      <c r="C63" s="61" t="s">
        <v>121</v>
      </c>
      <c r="D63" s="36">
        <f>PI()</f>
        <v>3.1415926535897931</v>
      </c>
      <c r="E63" s="31" t="s">
        <v>64</v>
      </c>
    </row>
    <row r="64" spans="2:9" x14ac:dyDescent="0.2">
      <c r="C64" s="61" t="s">
        <v>122</v>
      </c>
      <c r="D64" s="43">
        <f>EXP(1)</f>
        <v>2.7182818284590451</v>
      </c>
      <c r="E64" s="31" t="s">
        <v>65</v>
      </c>
    </row>
    <row r="65" spans="2:10" x14ac:dyDescent="0.2">
      <c r="C65" s="61" t="s">
        <v>123</v>
      </c>
      <c r="D65" s="43">
        <f ca="1">RAND()</f>
        <v>0.91478426636604515</v>
      </c>
      <c r="E65" s="50" t="s">
        <v>124</v>
      </c>
      <c r="I65" s="9" t="s">
        <v>128</v>
      </c>
    </row>
    <row r="67" spans="2:10" x14ac:dyDescent="0.2">
      <c r="B67" s="9" t="s">
        <v>130</v>
      </c>
    </row>
    <row r="69" spans="2:10" x14ac:dyDescent="0.2">
      <c r="C69" s="61" t="s">
        <v>131</v>
      </c>
      <c r="D69" s="46">
        <v>300000000</v>
      </c>
      <c r="E69" s="31" t="s">
        <v>66</v>
      </c>
      <c r="F69" s="9" t="s">
        <v>135</v>
      </c>
      <c r="J69" s="9" t="s">
        <v>133</v>
      </c>
    </row>
    <row r="70" spans="2:10" x14ac:dyDescent="0.2">
      <c r="C70" s="61" t="s">
        <v>132</v>
      </c>
      <c r="D70" s="46">
        <v>-1.5999999999999999E-19</v>
      </c>
      <c r="E70" s="31" t="s">
        <v>67</v>
      </c>
      <c r="J70" s="9" t="s">
        <v>71</v>
      </c>
    </row>
    <row r="71" spans="2:10" x14ac:dyDescent="0.2">
      <c r="J71" s="50" t="s">
        <v>134</v>
      </c>
    </row>
  </sheetData>
  <hyperlinks>
    <hyperlink ref="C18" r:id="rId1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P22"/>
  <sheetViews>
    <sheetView workbookViewId="0"/>
  </sheetViews>
  <sheetFormatPr baseColWidth="10" defaultColWidth="8.85546875" defaultRowHeight="15" x14ac:dyDescent="0.2"/>
  <cols>
    <col min="1" max="1" width="5" style="24" bestFit="1" customWidth="1"/>
    <col min="2" max="2" width="5.42578125" style="24" customWidth="1"/>
    <col min="3" max="3" width="10.28515625" style="24" customWidth="1"/>
    <col min="4" max="4" width="11.28515625" style="24" customWidth="1"/>
    <col min="5" max="5" width="9.5703125" style="24" bestFit="1" customWidth="1"/>
    <col min="6" max="6" width="6.7109375" style="24" customWidth="1"/>
    <col min="7" max="7" width="15.85546875" style="24" bestFit="1" customWidth="1"/>
    <col min="8" max="8" width="3.7109375" style="24" customWidth="1"/>
    <col min="9" max="12" width="8.85546875" style="24"/>
    <col min="13" max="13" width="26.85546875" style="24" customWidth="1"/>
    <col min="14" max="14" width="8.85546875" style="24"/>
    <col min="15" max="15" width="14.42578125" style="24" customWidth="1"/>
    <col min="16" max="16384" width="8.85546875" style="24"/>
  </cols>
  <sheetData>
    <row r="1" spans="1:16" ht="15.75" x14ac:dyDescent="0.25">
      <c r="A1" s="63" t="s">
        <v>22</v>
      </c>
      <c r="B1" s="63" t="s">
        <v>0</v>
      </c>
      <c r="C1" s="63" t="s">
        <v>136</v>
      </c>
      <c r="D1" s="64" t="s">
        <v>137</v>
      </c>
      <c r="E1" s="64" t="s">
        <v>139</v>
      </c>
      <c r="F1" s="64" t="s">
        <v>21</v>
      </c>
      <c r="G1" s="64" t="s">
        <v>138</v>
      </c>
      <c r="I1" s="26"/>
      <c r="J1" s="69" t="s">
        <v>140</v>
      </c>
      <c r="K1" s="69"/>
      <c r="L1" s="69"/>
      <c r="M1" s="69"/>
      <c r="N1" s="69"/>
      <c r="O1" s="69"/>
      <c r="P1" s="26"/>
    </row>
    <row r="2" spans="1:16" ht="15.75" x14ac:dyDescent="0.25">
      <c r="A2" s="33"/>
      <c r="B2" s="25" t="s">
        <v>6</v>
      </c>
      <c r="C2" s="25" t="s">
        <v>72</v>
      </c>
      <c r="D2" s="25">
        <v>130000</v>
      </c>
      <c r="E2" s="33"/>
      <c r="F2" s="25">
        <v>60000</v>
      </c>
      <c r="G2" s="25">
        <v>12</v>
      </c>
      <c r="I2" s="26"/>
      <c r="J2" s="69" t="s">
        <v>141</v>
      </c>
      <c r="K2" s="69"/>
      <c r="L2" s="69"/>
      <c r="M2" s="69"/>
      <c r="N2" s="69"/>
      <c r="O2" s="69"/>
      <c r="P2" s="26"/>
    </row>
    <row r="3" spans="1:16" ht="15.75" x14ac:dyDescent="0.25">
      <c r="A3" s="33"/>
      <c r="B3" s="25" t="s">
        <v>12</v>
      </c>
      <c r="C3" s="25" t="s">
        <v>1</v>
      </c>
      <c r="D3" s="25">
        <v>140000</v>
      </c>
      <c r="E3" s="33"/>
      <c r="F3" s="25">
        <v>105000</v>
      </c>
      <c r="G3" s="25">
        <v>2</v>
      </c>
      <c r="I3" s="26"/>
      <c r="J3" s="70" t="s">
        <v>142</v>
      </c>
      <c r="K3" s="71"/>
      <c r="L3" s="71"/>
      <c r="M3" s="71"/>
      <c r="N3" s="71"/>
      <c r="O3" s="72"/>
      <c r="P3" s="26"/>
    </row>
    <row r="4" spans="1:16" ht="15.75" x14ac:dyDescent="0.25">
      <c r="A4" s="33"/>
      <c r="B4" s="25" t="s">
        <v>11</v>
      </c>
      <c r="C4" s="25" t="s">
        <v>1</v>
      </c>
      <c r="D4" s="25">
        <v>140000</v>
      </c>
      <c r="E4" s="33"/>
      <c r="F4" s="25">
        <v>105000</v>
      </c>
      <c r="G4" s="25">
        <v>4</v>
      </c>
      <c r="I4" s="26"/>
      <c r="J4" s="69" t="s">
        <v>189</v>
      </c>
      <c r="K4" s="69"/>
      <c r="L4" s="69"/>
      <c r="M4" s="69"/>
      <c r="N4" s="69"/>
      <c r="O4" s="69"/>
      <c r="P4" s="26"/>
    </row>
    <row r="5" spans="1:16" ht="15.75" x14ac:dyDescent="0.25">
      <c r="A5" s="33"/>
      <c r="B5" s="25" t="s">
        <v>5</v>
      </c>
      <c r="C5" s="25" t="s">
        <v>72</v>
      </c>
      <c r="D5" s="25">
        <v>150000</v>
      </c>
      <c r="E5" s="33"/>
      <c r="F5" s="25">
        <v>50000</v>
      </c>
      <c r="G5" s="25">
        <v>12</v>
      </c>
      <c r="I5" s="26"/>
      <c r="J5" s="70" t="s">
        <v>190</v>
      </c>
      <c r="K5" s="71"/>
      <c r="L5" s="71"/>
      <c r="M5" s="71"/>
      <c r="N5" s="71"/>
      <c r="O5" s="72"/>
      <c r="P5" s="26"/>
    </row>
    <row r="6" spans="1:16" ht="15.75" x14ac:dyDescent="0.25">
      <c r="A6" s="33"/>
      <c r="B6" s="25" t="s">
        <v>4</v>
      </c>
      <c r="C6" s="25" t="s">
        <v>72</v>
      </c>
      <c r="D6" s="25">
        <v>160000</v>
      </c>
      <c r="E6" s="33"/>
      <c r="F6" s="25">
        <v>120000</v>
      </c>
      <c r="G6" s="25">
        <v>12</v>
      </c>
      <c r="I6" s="26"/>
      <c r="J6" s="69" t="s">
        <v>143</v>
      </c>
      <c r="K6" s="69"/>
      <c r="L6" s="69"/>
      <c r="M6" s="69"/>
      <c r="N6" s="69"/>
      <c r="O6" s="69"/>
      <c r="P6" s="26"/>
    </row>
    <row r="7" spans="1:16" ht="15.75" x14ac:dyDescent="0.25">
      <c r="A7" s="33"/>
      <c r="B7" s="25" t="s">
        <v>13</v>
      </c>
      <c r="C7" s="25" t="s">
        <v>1</v>
      </c>
      <c r="D7" s="25">
        <v>170000</v>
      </c>
      <c r="E7" s="33"/>
      <c r="F7" s="25">
        <v>185000</v>
      </c>
      <c r="G7" s="25">
        <v>1</v>
      </c>
      <c r="I7" s="26"/>
      <c r="J7" s="26"/>
      <c r="K7" s="26"/>
      <c r="L7" s="26"/>
      <c r="M7" s="26"/>
      <c r="N7" s="26"/>
      <c r="O7" s="26"/>
      <c r="P7" s="26"/>
    </row>
    <row r="8" spans="1:16" ht="15.75" x14ac:dyDescent="0.25">
      <c r="A8" s="33"/>
      <c r="B8" s="25" t="s">
        <v>10</v>
      </c>
      <c r="C8" s="25" t="s">
        <v>1</v>
      </c>
      <c r="D8" s="25">
        <v>180000</v>
      </c>
      <c r="E8" s="33"/>
      <c r="F8" s="25">
        <v>135000</v>
      </c>
      <c r="G8" s="25">
        <v>2</v>
      </c>
      <c r="I8" s="26"/>
      <c r="J8" s="73" t="s">
        <v>144</v>
      </c>
      <c r="K8" s="73"/>
      <c r="L8" s="73"/>
      <c r="M8" s="73"/>
      <c r="N8" s="32"/>
      <c r="O8" s="27"/>
      <c r="P8" s="26"/>
    </row>
    <row r="9" spans="1:16" ht="15.75" x14ac:dyDescent="0.25">
      <c r="A9" s="33"/>
      <c r="B9" s="25" t="s">
        <v>7</v>
      </c>
      <c r="C9" s="25" t="s">
        <v>1</v>
      </c>
      <c r="D9" s="25">
        <v>190000</v>
      </c>
      <c r="E9" s="33"/>
      <c r="F9" s="25">
        <v>120000</v>
      </c>
      <c r="G9" s="25">
        <v>8</v>
      </c>
      <c r="I9" s="26"/>
      <c r="J9" s="73" t="s">
        <v>145</v>
      </c>
      <c r="K9" s="73"/>
      <c r="L9" s="73"/>
      <c r="M9" s="73"/>
      <c r="N9" s="32"/>
      <c r="O9" s="27"/>
      <c r="P9" s="26"/>
    </row>
    <row r="10" spans="1:16" ht="15.75" x14ac:dyDescent="0.25">
      <c r="A10" s="33"/>
      <c r="B10" s="25" t="s">
        <v>8</v>
      </c>
      <c r="C10" s="25" t="s">
        <v>1</v>
      </c>
      <c r="D10" s="25">
        <v>200000</v>
      </c>
      <c r="E10" s="33"/>
      <c r="F10" s="25">
        <v>30000</v>
      </c>
      <c r="G10" s="25">
        <v>5</v>
      </c>
      <c r="I10" s="26"/>
      <c r="J10" s="73" t="s">
        <v>146</v>
      </c>
      <c r="K10" s="73"/>
      <c r="L10" s="73"/>
      <c r="M10" s="73"/>
      <c r="N10" s="32"/>
      <c r="O10" s="27"/>
      <c r="P10" s="26"/>
    </row>
    <row r="11" spans="1:16" ht="15.75" x14ac:dyDescent="0.25">
      <c r="A11" s="33"/>
      <c r="B11" s="25" t="s">
        <v>2</v>
      </c>
      <c r="C11" s="25" t="s">
        <v>72</v>
      </c>
      <c r="D11" s="25">
        <v>220000</v>
      </c>
      <c r="E11" s="33"/>
      <c r="F11" s="25">
        <v>50000</v>
      </c>
      <c r="G11" s="25">
        <v>22</v>
      </c>
      <c r="I11" s="26"/>
      <c r="J11" s="73" t="s">
        <v>147</v>
      </c>
      <c r="K11" s="73"/>
      <c r="L11" s="73"/>
      <c r="M11" s="73"/>
      <c r="N11" s="32"/>
      <c r="O11" s="28"/>
      <c r="P11" s="26"/>
    </row>
    <row r="12" spans="1:16" ht="15.75" x14ac:dyDescent="0.25">
      <c r="A12" s="33"/>
      <c r="B12" s="25" t="s">
        <v>9</v>
      </c>
      <c r="C12" s="25" t="s">
        <v>1</v>
      </c>
      <c r="D12" s="25">
        <v>230000</v>
      </c>
      <c r="E12" s="33"/>
      <c r="F12" s="25">
        <v>172500</v>
      </c>
      <c r="G12" s="25">
        <v>4</v>
      </c>
      <c r="I12" s="26"/>
      <c r="J12" s="73" t="s">
        <v>148</v>
      </c>
      <c r="K12" s="73"/>
      <c r="L12" s="73"/>
      <c r="M12" s="73"/>
      <c r="N12" s="32"/>
      <c r="O12" s="28"/>
      <c r="P12" s="26"/>
    </row>
    <row r="13" spans="1:16" ht="15.75" x14ac:dyDescent="0.25">
      <c r="A13" s="33"/>
      <c r="B13" s="25" t="s">
        <v>3</v>
      </c>
      <c r="C13" s="25" t="s">
        <v>72</v>
      </c>
      <c r="D13" s="25">
        <v>285000</v>
      </c>
      <c r="E13" s="33"/>
      <c r="F13" s="25">
        <v>200000</v>
      </c>
      <c r="G13" s="25">
        <v>17</v>
      </c>
      <c r="I13" s="26"/>
      <c r="J13" s="73" t="s">
        <v>153</v>
      </c>
      <c r="K13" s="73"/>
      <c r="L13" s="73"/>
      <c r="M13" s="73"/>
      <c r="N13" s="32"/>
      <c r="O13" s="28"/>
      <c r="P13" s="26"/>
    </row>
    <row r="14" spans="1:16" x14ac:dyDescent="0.2">
      <c r="A14" s="26"/>
      <c r="B14" s="26"/>
      <c r="C14" s="26"/>
      <c r="D14" s="26"/>
      <c r="E14" s="26"/>
      <c r="F14" s="26"/>
      <c r="G14" s="26"/>
      <c r="H14" s="26"/>
      <c r="I14" s="26"/>
      <c r="J14" s="73" t="s">
        <v>149</v>
      </c>
      <c r="K14" s="73"/>
      <c r="L14" s="73"/>
      <c r="M14" s="73"/>
      <c r="N14" s="32"/>
      <c r="O14" s="28"/>
      <c r="P14" s="26"/>
    </row>
    <row r="15" spans="1:16" x14ac:dyDescent="0.2">
      <c r="A15" s="26"/>
      <c r="B15" s="26"/>
      <c r="C15" s="26"/>
      <c r="D15" s="26"/>
      <c r="E15" s="26"/>
      <c r="F15" s="26"/>
      <c r="G15" s="26"/>
      <c r="H15" s="26"/>
      <c r="I15" s="26"/>
      <c r="O15" s="28"/>
      <c r="P15" s="26"/>
    </row>
    <row r="16" spans="1:16" ht="15.75" x14ac:dyDescent="0.25">
      <c r="A16" s="26"/>
      <c r="B16" s="26"/>
      <c r="C16" s="26"/>
      <c r="D16" s="25" t="s">
        <v>24</v>
      </c>
      <c r="E16" s="25">
        <v>301</v>
      </c>
      <c r="F16" s="25" t="s">
        <v>15</v>
      </c>
      <c r="G16" s="26"/>
      <c r="I16" s="26"/>
      <c r="O16" s="28"/>
      <c r="P16" s="26"/>
    </row>
    <row r="17" spans="1:16" x14ac:dyDescent="0.2">
      <c r="A17" s="26"/>
      <c r="B17" s="26"/>
      <c r="C17" s="26"/>
      <c r="D17" s="26"/>
      <c r="E17" s="26"/>
      <c r="F17" s="26"/>
      <c r="G17" s="26"/>
      <c r="H17" s="26"/>
      <c r="I17" s="26"/>
      <c r="J17" s="52"/>
      <c r="K17" s="52"/>
      <c r="L17" s="52"/>
      <c r="M17" s="52"/>
      <c r="N17" s="52"/>
      <c r="O17" s="52"/>
      <c r="P17" s="26"/>
    </row>
    <row r="18" spans="1:16" x14ac:dyDescent="0.2">
      <c r="A18" s="26"/>
      <c r="B18" s="26"/>
      <c r="C18" s="26"/>
      <c r="D18" s="26"/>
      <c r="E18" s="26"/>
      <c r="F18" s="26"/>
      <c r="G18" s="26"/>
      <c r="H18" s="26"/>
      <c r="I18" s="26"/>
      <c r="J18" s="52"/>
      <c r="K18" s="52"/>
      <c r="L18" s="53"/>
      <c r="M18" s="53"/>
      <c r="N18" s="52"/>
      <c r="O18" s="52"/>
      <c r="P18" s="26"/>
    </row>
    <row r="19" spans="1:16" x14ac:dyDescent="0.2">
      <c r="A19" s="26"/>
      <c r="B19" s="26"/>
      <c r="C19" s="26"/>
      <c r="D19" s="26"/>
      <c r="E19" s="26"/>
      <c r="F19" s="26"/>
      <c r="G19" s="26"/>
      <c r="H19" s="26"/>
      <c r="I19" s="26"/>
      <c r="J19" s="52"/>
      <c r="K19" s="52"/>
      <c r="L19" s="52"/>
      <c r="M19" s="52"/>
      <c r="N19" s="52"/>
      <c r="O19" s="52"/>
      <c r="P19" s="26"/>
    </row>
    <row r="20" spans="1:16" x14ac:dyDescent="0.2">
      <c r="A20" s="26"/>
      <c r="B20" s="26"/>
      <c r="C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ortState ref="B2:G13">
    <sortCondition ref="D2:D13"/>
  </sortState>
  <mergeCells count="13">
    <mergeCell ref="J11:M11"/>
    <mergeCell ref="J10:M10"/>
    <mergeCell ref="J9:M9"/>
    <mergeCell ref="J8:M8"/>
    <mergeCell ref="J14:M14"/>
    <mergeCell ref="J13:M13"/>
    <mergeCell ref="J12:M12"/>
    <mergeCell ref="J1:O1"/>
    <mergeCell ref="J4:O4"/>
    <mergeCell ref="J2:O2"/>
    <mergeCell ref="J6:O6"/>
    <mergeCell ref="J5:O5"/>
    <mergeCell ref="J3:O3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workbookViewId="0"/>
  </sheetViews>
  <sheetFormatPr baseColWidth="10" defaultColWidth="8.85546875" defaultRowHeight="15" x14ac:dyDescent="0.2"/>
  <cols>
    <col min="1" max="1" width="5" style="24" bestFit="1" customWidth="1"/>
    <col min="2" max="2" width="9.28515625" style="24" bestFit="1" customWidth="1"/>
    <col min="3" max="3" width="15.7109375" style="24" bestFit="1" customWidth="1"/>
    <col min="4" max="4" width="10.85546875" style="24" customWidth="1"/>
    <col min="5" max="5" width="10.7109375" style="24" customWidth="1"/>
    <col min="6" max="6" width="10.85546875" style="24" customWidth="1"/>
    <col min="7" max="7" width="15" style="24" bestFit="1" customWidth="1"/>
    <col min="8" max="8" width="3.7109375" style="24" customWidth="1"/>
    <col min="9" max="12" width="8.85546875" style="24"/>
    <col min="13" max="13" width="26.85546875" style="24" customWidth="1"/>
    <col min="14" max="14" width="15" style="24" customWidth="1"/>
    <col min="15" max="15" width="14.42578125" style="24" customWidth="1"/>
    <col min="16" max="16384" width="8.85546875" style="24"/>
  </cols>
  <sheetData>
    <row r="1" spans="1:16" ht="31.5" x14ac:dyDescent="0.25">
      <c r="A1" s="65" t="s">
        <v>22</v>
      </c>
      <c r="B1" s="65" t="s">
        <v>0</v>
      </c>
      <c r="C1" s="65" t="s">
        <v>136</v>
      </c>
      <c r="D1" s="66" t="s">
        <v>150</v>
      </c>
      <c r="E1" s="66" t="s">
        <v>152</v>
      </c>
      <c r="F1" s="66" t="s">
        <v>23</v>
      </c>
      <c r="G1" s="66" t="s">
        <v>151</v>
      </c>
      <c r="I1" s="26"/>
      <c r="J1" s="69" t="s">
        <v>140</v>
      </c>
      <c r="K1" s="69"/>
      <c r="L1" s="69"/>
      <c r="M1" s="69"/>
      <c r="N1" s="69"/>
      <c r="O1" s="69"/>
      <c r="P1" s="26"/>
    </row>
    <row r="2" spans="1:16" ht="15.75" x14ac:dyDescent="0.25">
      <c r="A2" s="33">
        <v>1</v>
      </c>
      <c r="B2" s="25" t="s">
        <v>12</v>
      </c>
      <c r="C2" s="25" t="s">
        <v>1</v>
      </c>
      <c r="D2" s="55">
        <v>140000</v>
      </c>
      <c r="E2" s="51">
        <f>D2/$E$16</f>
        <v>465.11627906976742</v>
      </c>
      <c r="F2" s="54">
        <v>105000</v>
      </c>
      <c r="G2" s="25">
        <v>2</v>
      </c>
      <c r="I2" s="26"/>
      <c r="J2" s="69" t="s">
        <v>141</v>
      </c>
      <c r="K2" s="69"/>
      <c r="L2" s="69"/>
      <c r="M2" s="69"/>
      <c r="N2" s="69"/>
      <c r="O2" s="69"/>
      <c r="P2" s="26"/>
    </row>
    <row r="3" spans="1:16" ht="15.75" x14ac:dyDescent="0.25">
      <c r="A3" s="33">
        <v>2</v>
      </c>
      <c r="B3" s="25" t="s">
        <v>9</v>
      </c>
      <c r="C3" s="25" t="s">
        <v>1</v>
      </c>
      <c r="D3" s="55">
        <v>230000</v>
      </c>
      <c r="E3" s="51">
        <f t="shared" ref="E3:E13" si="0">D3/$E$16</f>
        <v>764.11960132890363</v>
      </c>
      <c r="F3" s="54">
        <v>172500</v>
      </c>
      <c r="G3" s="25">
        <v>4</v>
      </c>
      <c r="I3" s="26"/>
      <c r="J3" s="70" t="s">
        <v>142</v>
      </c>
      <c r="K3" s="71"/>
      <c r="L3" s="71"/>
      <c r="M3" s="71"/>
      <c r="N3" s="71"/>
      <c r="O3" s="72"/>
      <c r="P3" s="26"/>
    </row>
    <row r="4" spans="1:16" ht="15.75" x14ac:dyDescent="0.25">
      <c r="A4" s="33">
        <v>3</v>
      </c>
      <c r="B4" s="25" t="s">
        <v>6</v>
      </c>
      <c r="C4" s="25" t="s">
        <v>72</v>
      </c>
      <c r="D4" s="55">
        <v>130000</v>
      </c>
      <c r="E4" s="51">
        <f t="shared" si="0"/>
        <v>431.89368770764122</v>
      </c>
      <c r="F4" s="54">
        <v>60000</v>
      </c>
      <c r="G4" s="25">
        <v>12</v>
      </c>
      <c r="I4" s="26"/>
      <c r="J4" s="69" t="s">
        <v>189</v>
      </c>
      <c r="K4" s="69"/>
      <c r="L4" s="69"/>
      <c r="M4" s="69"/>
      <c r="N4" s="69"/>
      <c r="O4" s="69"/>
      <c r="P4" s="26"/>
    </row>
    <row r="5" spans="1:16" ht="15.75" x14ac:dyDescent="0.25">
      <c r="A5" s="33">
        <v>4</v>
      </c>
      <c r="B5" s="25" t="s">
        <v>2</v>
      </c>
      <c r="C5" s="25" t="s">
        <v>72</v>
      </c>
      <c r="D5" s="55">
        <v>220000</v>
      </c>
      <c r="E5" s="51">
        <f t="shared" si="0"/>
        <v>730.89700996677743</v>
      </c>
      <c r="F5" s="54">
        <v>50000</v>
      </c>
      <c r="G5" s="25">
        <v>22</v>
      </c>
      <c r="I5" s="26"/>
      <c r="J5" s="70" t="s">
        <v>190</v>
      </c>
      <c r="K5" s="71"/>
      <c r="L5" s="71"/>
      <c r="M5" s="71"/>
      <c r="N5" s="71"/>
      <c r="O5" s="72"/>
      <c r="P5" s="26"/>
    </row>
    <row r="6" spans="1:16" ht="15.75" x14ac:dyDescent="0.25">
      <c r="A6" s="33">
        <v>5</v>
      </c>
      <c r="B6" s="25" t="s">
        <v>11</v>
      </c>
      <c r="C6" s="25" t="s">
        <v>1</v>
      </c>
      <c r="D6" s="55">
        <v>140000</v>
      </c>
      <c r="E6" s="51">
        <f t="shared" si="0"/>
        <v>465.11627906976742</v>
      </c>
      <c r="F6" s="54">
        <v>105000</v>
      </c>
      <c r="G6" s="25">
        <v>4</v>
      </c>
      <c r="I6" s="26"/>
      <c r="J6" s="69" t="s">
        <v>143</v>
      </c>
      <c r="K6" s="69"/>
      <c r="L6" s="69"/>
      <c r="M6" s="69"/>
      <c r="N6" s="69"/>
      <c r="O6" s="69"/>
      <c r="P6" s="26"/>
    </row>
    <row r="7" spans="1:16" ht="15.75" x14ac:dyDescent="0.25">
      <c r="A7" s="33">
        <v>6</v>
      </c>
      <c r="B7" s="25" t="s">
        <v>8</v>
      </c>
      <c r="C7" s="25" t="s">
        <v>1</v>
      </c>
      <c r="D7" s="55">
        <v>200000</v>
      </c>
      <c r="E7" s="51">
        <f t="shared" si="0"/>
        <v>664.45182724252493</v>
      </c>
      <c r="F7" s="54">
        <v>30000</v>
      </c>
      <c r="G7" s="25">
        <v>5</v>
      </c>
      <c r="I7" s="26"/>
      <c r="J7" s="26"/>
      <c r="K7" s="26"/>
      <c r="L7" s="26"/>
      <c r="M7" s="26"/>
      <c r="N7" s="26"/>
      <c r="O7" s="26"/>
      <c r="P7" s="26"/>
    </row>
    <row r="8" spans="1:16" ht="15.75" x14ac:dyDescent="0.25">
      <c r="A8" s="33">
        <v>7</v>
      </c>
      <c r="B8" s="25" t="s">
        <v>3</v>
      </c>
      <c r="C8" s="25" t="s">
        <v>72</v>
      </c>
      <c r="D8" s="55">
        <v>285000</v>
      </c>
      <c r="E8" s="51">
        <f t="shared" si="0"/>
        <v>946.84385382059804</v>
      </c>
      <c r="F8" s="54">
        <v>200000</v>
      </c>
      <c r="G8" s="25">
        <v>17</v>
      </c>
      <c r="I8" s="26"/>
      <c r="J8" s="73" t="s">
        <v>144</v>
      </c>
      <c r="K8" s="73"/>
      <c r="L8" s="73"/>
      <c r="M8" s="73"/>
      <c r="N8" s="34">
        <f>SUM(F2:F13)</f>
        <v>1332500</v>
      </c>
      <c r="O8" s="27"/>
      <c r="P8" s="26"/>
    </row>
    <row r="9" spans="1:16" ht="15.75" x14ac:dyDescent="0.25">
      <c r="A9" s="33">
        <v>8</v>
      </c>
      <c r="B9" s="25" t="s">
        <v>7</v>
      </c>
      <c r="C9" s="25" t="s">
        <v>1</v>
      </c>
      <c r="D9" s="55">
        <v>190000</v>
      </c>
      <c r="E9" s="51">
        <f t="shared" si="0"/>
        <v>631.22923588039862</v>
      </c>
      <c r="F9" s="54">
        <v>120000</v>
      </c>
      <c r="G9" s="25">
        <v>8</v>
      </c>
      <c r="I9" s="26"/>
      <c r="J9" s="73" t="s">
        <v>145</v>
      </c>
      <c r="K9" s="73"/>
      <c r="L9" s="73"/>
      <c r="M9" s="73"/>
      <c r="N9" s="57">
        <f>AVERAGE(G2:G13)</f>
        <v>8.4166666666666661</v>
      </c>
      <c r="O9" s="27"/>
      <c r="P9" s="26"/>
    </row>
    <row r="10" spans="1:16" ht="15.75" x14ac:dyDescent="0.25">
      <c r="A10" s="33">
        <v>9</v>
      </c>
      <c r="B10" s="25" t="s">
        <v>5</v>
      </c>
      <c r="C10" s="25" t="s">
        <v>72</v>
      </c>
      <c r="D10" s="55">
        <v>150000</v>
      </c>
      <c r="E10" s="51">
        <f t="shared" si="0"/>
        <v>498.33887043189367</v>
      </c>
      <c r="F10" s="54">
        <v>50000</v>
      </c>
      <c r="G10" s="25">
        <v>12</v>
      </c>
      <c r="I10" s="26"/>
      <c r="J10" s="73" t="s">
        <v>146</v>
      </c>
      <c r="K10" s="73"/>
      <c r="L10" s="73"/>
      <c r="M10" s="73"/>
      <c r="N10" s="34">
        <f>AVERAGE(F2:F13)</f>
        <v>111041.66666666667</v>
      </c>
      <c r="O10" s="27"/>
      <c r="P10" s="26"/>
    </row>
    <row r="11" spans="1:16" ht="15.75" x14ac:dyDescent="0.25">
      <c r="A11" s="33">
        <v>10</v>
      </c>
      <c r="B11" s="25" t="s">
        <v>13</v>
      </c>
      <c r="C11" s="25" t="s">
        <v>1</v>
      </c>
      <c r="D11" s="55">
        <v>170000</v>
      </c>
      <c r="E11" s="51">
        <f t="shared" si="0"/>
        <v>564.78405315614623</v>
      </c>
      <c r="F11" s="54">
        <v>185000</v>
      </c>
      <c r="G11" s="25">
        <v>1</v>
      </c>
      <c r="I11" s="26"/>
      <c r="J11" s="73" t="s">
        <v>147</v>
      </c>
      <c r="K11" s="73"/>
      <c r="L11" s="73"/>
      <c r="M11" s="73"/>
      <c r="N11" s="34">
        <f>MAX(F2:F13)</f>
        <v>200000</v>
      </c>
      <c r="O11" s="28"/>
      <c r="P11" s="26"/>
    </row>
    <row r="12" spans="1:16" ht="15.75" x14ac:dyDescent="0.25">
      <c r="A12" s="33">
        <v>11</v>
      </c>
      <c r="B12" s="25" t="s">
        <v>10</v>
      </c>
      <c r="C12" s="25" t="s">
        <v>1</v>
      </c>
      <c r="D12" s="55">
        <v>180000</v>
      </c>
      <c r="E12" s="51">
        <f t="shared" si="0"/>
        <v>598.00664451827242</v>
      </c>
      <c r="F12" s="54">
        <v>135000</v>
      </c>
      <c r="G12" s="25">
        <v>2</v>
      </c>
      <c r="I12" s="26"/>
      <c r="J12" s="73" t="s">
        <v>148</v>
      </c>
      <c r="K12" s="73"/>
      <c r="L12" s="73"/>
      <c r="M12" s="73"/>
      <c r="N12" s="56">
        <f>MIN(D2:D13)</f>
        <v>130000</v>
      </c>
      <c r="O12" s="28"/>
      <c r="P12" s="26"/>
    </row>
    <row r="13" spans="1:16" ht="15.75" x14ac:dyDescent="0.25">
      <c r="A13" s="33">
        <v>12</v>
      </c>
      <c r="B13" s="25" t="s">
        <v>4</v>
      </c>
      <c r="C13" s="25" t="s">
        <v>72</v>
      </c>
      <c r="D13" s="55">
        <v>160000</v>
      </c>
      <c r="E13" s="51">
        <f t="shared" si="0"/>
        <v>531.56146179401992</v>
      </c>
      <c r="F13" s="54">
        <v>120000</v>
      </c>
      <c r="G13" s="25">
        <v>12</v>
      </c>
      <c r="I13" s="26"/>
      <c r="J13" s="73" t="s">
        <v>153</v>
      </c>
      <c r="K13" s="73"/>
      <c r="L13" s="73"/>
      <c r="M13" s="73"/>
      <c r="N13" s="32">
        <f>MAX(G2:G13)</f>
        <v>22</v>
      </c>
      <c r="O13" s="28"/>
      <c r="P13" s="26"/>
    </row>
    <row r="14" spans="1:16" x14ac:dyDescent="0.2">
      <c r="A14" s="26"/>
      <c r="B14" s="26"/>
      <c r="C14" s="26"/>
      <c r="D14" s="26"/>
      <c r="E14" s="26"/>
      <c r="F14" s="26"/>
      <c r="G14" s="26"/>
      <c r="H14" s="26"/>
      <c r="I14" s="26"/>
      <c r="J14" s="73" t="s">
        <v>149</v>
      </c>
      <c r="K14" s="73"/>
      <c r="L14" s="73"/>
      <c r="M14" s="73"/>
      <c r="N14" s="56">
        <f>SUM(D2:D13,F2:F13)</f>
        <v>3527500</v>
      </c>
      <c r="O14" s="28"/>
      <c r="P14" s="26"/>
    </row>
    <row r="15" spans="1:16" x14ac:dyDescent="0.2">
      <c r="A15" s="26"/>
      <c r="B15" s="26"/>
      <c r="C15" s="26"/>
      <c r="D15" s="26"/>
      <c r="E15" s="26"/>
      <c r="F15" s="26"/>
      <c r="G15" s="26"/>
      <c r="H15" s="26"/>
      <c r="I15" s="26"/>
      <c r="O15" s="28"/>
      <c r="P15" s="26"/>
    </row>
    <row r="16" spans="1:16" ht="15.75" x14ac:dyDescent="0.25">
      <c r="A16" s="26"/>
      <c r="B16" s="26"/>
      <c r="C16" s="26"/>
      <c r="D16" s="25" t="s">
        <v>24</v>
      </c>
      <c r="E16" s="25">
        <v>301</v>
      </c>
      <c r="F16" s="25" t="s">
        <v>15</v>
      </c>
      <c r="G16" s="26"/>
      <c r="H16" s="26"/>
      <c r="I16" s="26"/>
      <c r="O16" s="28"/>
      <c r="P16" s="26"/>
    </row>
    <row r="17" spans="1:16" x14ac:dyDescent="0.2">
      <c r="A17" s="26"/>
      <c r="B17" s="26"/>
      <c r="C17" s="26"/>
      <c r="D17" s="26"/>
      <c r="E17" s="26"/>
      <c r="F17" s="26"/>
      <c r="G17" s="26"/>
      <c r="H17" s="26"/>
      <c r="I17" s="26"/>
      <c r="J17" s="52"/>
      <c r="K17" s="52"/>
      <c r="L17" s="52"/>
      <c r="M17" s="52"/>
      <c r="N17" s="52"/>
      <c r="O17" s="52"/>
      <c r="P17" s="26"/>
    </row>
    <row r="18" spans="1:16" x14ac:dyDescent="0.2">
      <c r="A18" s="26"/>
      <c r="B18" s="26"/>
      <c r="C18" s="26"/>
      <c r="D18" s="26"/>
      <c r="E18" s="26"/>
      <c r="F18" s="26"/>
      <c r="G18" s="26"/>
      <c r="H18" s="26"/>
      <c r="I18" s="26"/>
      <c r="J18" s="52"/>
      <c r="K18" s="52"/>
      <c r="L18" s="53"/>
      <c r="M18" s="53"/>
      <c r="N18" s="52"/>
      <c r="O18" s="52"/>
      <c r="P18" s="26"/>
    </row>
    <row r="19" spans="1:16" x14ac:dyDescent="0.2">
      <c r="A19" s="26"/>
      <c r="B19" s="26"/>
      <c r="C19" s="26"/>
      <c r="D19" s="26"/>
      <c r="E19" s="26"/>
      <c r="F19" s="26"/>
      <c r="G19" s="26"/>
      <c r="H19" s="26"/>
      <c r="I19" s="26"/>
      <c r="J19" s="52"/>
      <c r="K19" s="52"/>
      <c r="L19" s="52"/>
      <c r="M19" s="52"/>
      <c r="N19" s="52"/>
      <c r="O19" s="52"/>
      <c r="P19" s="26"/>
    </row>
    <row r="20" spans="1:16" x14ac:dyDescent="0.2">
      <c r="A20" s="26"/>
      <c r="B20" s="26"/>
      <c r="C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">
      <c r="A22" s="26"/>
      <c r="B22" s="26"/>
      <c r="C22" s="26"/>
      <c r="D22" s="26"/>
      <c r="E22" s="26"/>
      <c r="F22" s="26"/>
      <c r="G22" s="26"/>
      <c r="J22" s="26"/>
      <c r="K22" s="26"/>
      <c r="L22" s="26"/>
      <c r="M22" s="26"/>
      <c r="N22" s="26"/>
      <c r="O22" s="26"/>
      <c r="P22" s="26"/>
    </row>
  </sheetData>
  <sortState ref="B2:G13">
    <sortCondition ref="B2:B13"/>
  </sortState>
  <mergeCells count="13">
    <mergeCell ref="J6:O6"/>
    <mergeCell ref="J1:O1"/>
    <mergeCell ref="J2:O2"/>
    <mergeCell ref="J3:O3"/>
    <mergeCell ref="J4:O4"/>
    <mergeCell ref="J5:O5"/>
    <mergeCell ref="J14:M14"/>
    <mergeCell ref="J8:M8"/>
    <mergeCell ref="J9:M9"/>
    <mergeCell ref="J10:M10"/>
    <mergeCell ref="J11:M11"/>
    <mergeCell ref="J12:M12"/>
    <mergeCell ref="J13:M13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15"/>
  <sheetViews>
    <sheetView zoomScaleNormal="100" workbookViewId="0"/>
  </sheetViews>
  <sheetFormatPr baseColWidth="10" defaultColWidth="8.85546875" defaultRowHeight="12.75" x14ac:dyDescent="0.2"/>
  <cols>
    <col min="1" max="12" width="6.7109375" customWidth="1"/>
  </cols>
  <sheetData>
    <row r="1" spans="1:12" ht="26.25" x14ac:dyDescent="0.4">
      <c r="A1" s="8" t="s">
        <v>156</v>
      </c>
    </row>
    <row r="2" spans="1:12" ht="6.75" customHeight="1" thickBot="1" x14ac:dyDescent="0.25"/>
    <row r="3" spans="1:12" ht="26.25" customHeight="1" thickTop="1" x14ac:dyDescent="0.2">
      <c r="A3" s="74" t="s">
        <v>14</v>
      </c>
      <c r="B3" s="75"/>
      <c r="C3" s="78" t="s">
        <v>155</v>
      </c>
      <c r="D3" s="79"/>
      <c r="E3" s="79"/>
      <c r="F3" s="79"/>
      <c r="G3" s="79"/>
      <c r="H3" s="79"/>
      <c r="I3" s="79"/>
      <c r="J3" s="79"/>
      <c r="K3" s="79"/>
      <c r="L3" s="80"/>
    </row>
    <row r="4" spans="1:12" ht="13.5" thickBot="1" x14ac:dyDescent="0.25">
      <c r="A4" s="76"/>
      <c r="B4" s="77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4">
        <v>10</v>
      </c>
    </row>
    <row r="5" spans="1:12" x14ac:dyDescent="0.2">
      <c r="A5" s="81" t="s">
        <v>154</v>
      </c>
      <c r="B5" s="5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">
      <c r="A6" s="82"/>
      <c r="B6" s="6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">
      <c r="A7" s="82"/>
      <c r="B7" s="6">
        <v>3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2">
      <c r="A8" s="82"/>
      <c r="B8" s="6">
        <v>4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">
      <c r="A9" s="82"/>
      <c r="B9" s="6">
        <v>5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">
      <c r="A10" s="82"/>
      <c r="B10" s="6">
        <v>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">
      <c r="A11" s="82"/>
      <c r="B11" s="6">
        <v>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x14ac:dyDescent="0.2">
      <c r="A12" s="82"/>
      <c r="B12" s="6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x14ac:dyDescent="0.2">
      <c r="A13" s="82"/>
      <c r="B13" s="6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3.5" thickBot="1" x14ac:dyDescent="0.25">
      <c r="A14" s="83"/>
      <c r="B14" s="7">
        <v>10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3.5" thickTop="1" x14ac:dyDescent="0.2"/>
  </sheetData>
  <mergeCells count="3">
    <mergeCell ref="A3:B4"/>
    <mergeCell ref="C3:L3"/>
    <mergeCell ref="A5:A14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/>
  </sheetViews>
  <sheetFormatPr baseColWidth="10" defaultColWidth="8.85546875" defaultRowHeight="12.75" x14ac:dyDescent="0.2"/>
  <cols>
    <col min="1" max="12" width="6.7109375" customWidth="1"/>
  </cols>
  <sheetData>
    <row r="1" spans="1:12" ht="26.25" x14ac:dyDescent="0.4">
      <c r="A1" s="8" t="s">
        <v>156</v>
      </c>
    </row>
    <row r="2" spans="1:12" ht="6.75" customHeight="1" thickBot="1" x14ac:dyDescent="0.25"/>
    <row r="3" spans="1:12" ht="26.25" customHeight="1" thickTop="1" x14ac:dyDescent="0.2">
      <c r="A3" s="74" t="s">
        <v>14</v>
      </c>
      <c r="B3" s="75"/>
      <c r="C3" s="78" t="s">
        <v>155</v>
      </c>
      <c r="D3" s="79"/>
      <c r="E3" s="79"/>
      <c r="F3" s="79"/>
      <c r="G3" s="79"/>
      <c r="H3" s="79"/>
      <c r="I3" s="79"/>
      <c r="J3" s="79"/>
      <c r="K3" s="79"/>
      <c r="L3" s="80"/>
    </row>
    <row r="4" spans="1:12" ht="13.5" thickBot="1" x14ac:dyDescent="0.25">
      <c r="A4" s="76"/>
      <c r="B4" s="77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4">
        <v>10</v>
      </c>
    </row>
    <row r="5" spans="1:12" x14ac:dyDescent="0.2">
      <c r="A5" s="81" t="s">
        <v>154</v>
      </c>
      <c r="B5" s="5">
        <v>1</v>
      </c>
      <c r="C5" s="35">
        <f>$B5*C$4</f>
        <v>1</v>
      </c>
      <c r="D5" s="35">
        <f t="shared" ref="D5:L5" si="0">$B5*D$4</f>
        <v>2</v>
      </c>
      <c r="E5" s="35">
        <f t="shared" si="0"/>
        <v>3</v>
      </c>
      <c r="F5" s="35">
        <f t="shared" si="0"/>
        <v>4</v>
      </c>
      <c r="G5" s="35">
        <f t="shared" si="0"/>
        <v>5</v>
      </c>
      <c r="H5" s="35">
        <f t="shared" si="0"/>
        <v>6</v>
      </c>
      <c r="I5" s="35">
        <f t="shared" si="0"/>
        <v>7</v>
      </c>
      <c r="J5" s="35">
        <f t="shared" si="0"/>
        <v>8</v>
      </c>
      <c r="K5" s="35">
        <f t="shared" si="0"/>
        <v>9</v>
      </c>
      <c r="L5" s="35">
        <f t="shared" si="0"/>
        <v>10</v>
      </c>
    </row>
    <row r="6" spans="1:12" x14ac:dyDescent="0.2">
      <c r="A6" s="82"/>
      <c r="B6" s="6">
        <v>2</v>
      </c>
      <c r="C6" s="35">
        <f t="shared" ref="C6:L14" si="1">$B6*C$4</f>
        <v>2</v>
      </c>
      <c r="D6" s="35">
        <f t="shared" si="1"/>
        <v>4</v>
      </c>
      <c r="E6" s="35">
        <f t="shared" si="1"/>
        <v>6</v>
      </c>
      <c r="F6" s="35">
        <f t="shared" si="1"/>
        <v>8</v>
      </c>
      <c r="G6" s="35">
        <f t="shared" si="1"/>
        <v>10</v>
      </c>
      <c r="H6" s="35">
        <f t="shared" si="1"/>
        <v>12</v>
      </c>
      <c r="I6" s="35">
        <f t="shared" si="1"/>
        <v>14</v>
      </c>
      <c r="J6" s="35">
        <f t="shared" si="1"/>
        <v>16</v>
      </c>
      <c r="K6" s="35">
        <f t="shared" si="1"/>
        <v>18</v>
      </c>
      <c r="L6" s="35">
        <f t="shared" si="1"/>
        <v>20</v>
      </c>
    </row>
    <row r="7" spans="1:12" x14ac:dyDescent="0.2">
      <c r="A7" s="82"/>
      <c r="B7" s="6">
        <v>3</v>
      </c>
      <c r="C7" s="35">
        <f t="shared" si="1"/>
        <v>3</v>
      </c>
      <c r="D7" s="35">
        <f t="shared" si="1"/>
        <v>6</v>
      </c>
      <c r="E7" s="35">
        <f t="shared" si="1"/>
        <v>9</v>
      </c>
      <c r="F7" s="35">
        <f t="shared" si="1"/>
        <v>12</v>
      </c>
      <c r="G7" s="35">
        <f t="shared" si="1"/>
        <v>15</v>
      </c>
      <c r="H7" s="35">
        <f t="shared" si="1"/>
        <v>18</v>
      </c>
      <c r="I7" s="35">
        <f t="shared" si="1"/>
        <v>21</v>
      </c>
      <c r="J7" s="35">
        <f t="shared" si="1"/>
        <v>24</v>
      </c>
      <c r="K7" s="35">
        <f t="shared" si="1"/>
        <v>27</v>
      </c>
      <c r="L7" s="35">
        <f t="shared" si="1"/>
        <v>30</v>
      </c>
    </row>
    <row r="8" spans="1:12" x14ac:dyDescent="0.2">
      <c r="A8" s="82"/>
      <c r="B8" s="6">
        <v>4</v>
      </c>
      <c r="C8" s="35">
        <f t="shared" si="1"/>
        <v>4</v>
      </c>
      <c r="D8" s="35">
        <f t="shared" si="1"/>
        <v>8</v>
      </c>
      <c r="E8" s="35">
        <f t="shared" si="1"/>
        <v>12</v>
      </c>
      <c r="F8" s="35">
        <f t="shared" si="1"/>
        <v>16</v>
      </c>
      <c r="G8" s="35">
        <f t="shared" si="1"/>
        <v>20</v>
      </c>
      <c r="H8" s="35">
        <f t="shared" si="1"/>
        <v>24</v>
      </c>
      <c r="I8" s="35">
        <f t="shared" si="1"/>
        <v>28</v>
      </c>
      <c r="J8" s="35">
        <f t="shared" si="1"/>
        <v>32</v>
      </c>
      <c r="K8" s="35">
        <f t="shared" si="1"/>
        <v>36</v>
      </c>
      <c r="L8" s="35">
        <f t="shared" si="1"/>
        <v>40</v>
      </c>
    </row>
    <row r="9" spans="1:12" x14ac:dyDescent="0.2">
      <c r="A9" s="82"/>
      <c r="B9" s="6">
        <v>5</v>
      </c>
      <c r="C9" s="35">
        <f t="shared" si="1"/>
        <v>5</v>
      </c>
      <c r="D9" s="35">
        <f t="shared" si="1"/>
        <v>10</v>
      </c>
      <c r="E9" s="35">
        <f t="shared" si="1"/>
        <v>15</v>
      </c>
      <c r="F9" s="35">
        <f t="shared" si="1"/>
        <v>20</v>
      </c>
      <c r="G9" s="35">
        <f t="shared" si="1"/>
        <v>25</v>
      </c>
      <c r="H9" s="35">
        <f t="shared" si="1"/>
        <v>30</v>
      </c>
      <c r="I9" s="35">
        <f t="shared" si="1"/>
        <v>35</v>
      </c>
      <c r="J9" s="35">
        <f t="shared" si="1"/>
        <v>40</v>
      </c>
      <c r="K9" s="35">
        <f t="shared" si="1"/>
        <v>45</v>
      </c>
      <c r="L9" s="35">
        <f t="shared" si="1"/>
        <v>50</v>
      </c>
    </row>
    <row r="10" spans="1:12" x14ac:dyDescent="0.2">
      <c r="A10" s="82"/>
      <c r="B10" s="6">
        <v>6</v>
      </c>
      <c r="C10" s="35">
        <f t="shared" si="1"/>
        <v>6</v>
      </c>
      <c r="D10" s="35">
        <f t="shared" si="1"/>
        <v>12</v>
      </c>
      <c r="E10" s="35">
        <f t="shared" si="1"/>
        <v>18</v>
      </c>
      <c r="F10" s="35">
        <f t="shared" si="1"/>
        <v>24</v>
      </c>
      <c r="G10" s="35">
        <f t="shared" si="1"/>
        <v>30</v>
      </c>
      <c r="H10" s="35">
        <f t="shared" si="1"/>
        <v>36</v>
      </c>
      <c r="I10" s="35">
        <f t="shared" si="1"/>
        <v>42</v>
      </c>
      <c r="J10" s="35">
        <f t="shared" si="1"/>
        <v>48</v>
      </c>
      <c r="K10" s="35">
        <f t="shared" si="1"/>
        <v>54</v>
      </c>
      <c r="L10" s="35">
        <f t="shared" si="1"/>
        <v>60</v>
      </c>
    </row>
    <row r="11" spans="1:12" x14ac:dyDescent="0.2">
      <c r="A11" s="82"/>
      <c r="B11" s="6">
        <v>7</v>
      </c>
      <c r="C11" s="35">
        <f t="shared" si="1"/>
        <v>7</v>
      </c>
      <c r="D11" s="35">
        <f t="shared" si="1"/>
        <v>14</v>
      </c>
      <c r="E11" s="35">
        <f t="shared" si="1"/>
        <v>21</v>
      </c>
      <c r="F11" s="35">
        <f t="shared" si="1"/>
        <v>28</v>
      </c>
      <c r="G11" s="35">
        <f t="shared" si="1"/>
        <v>35</v>
      </c>
      <c r="H11" s="35">
        <f t="shared" si="1"/>
        <v>42</v>
      </c>
      <c r="I11" s="35">
        <f t="shared" si="1"/>
        <v>49</v>
      </c>
      <c r="J11" s="35">
        <f t="shared" si="1"/>
        <v>56</v>
      </c>
      <c r="K11" s="35">
        <f t="shared" si="1"/>
        <v>63</v>
      </c>
      <c r="L11" s="35">
        <f t="shared" si="1"/>
        <v>70</v>
      </c>
    </row>
    <row r="12" spans="1:12" x14ac:dyDescent="0.2">
      <c r="A12" s="82"/>
      <c r="B12" s="6">
        <v>8</v>
      </c>
      <c r="C12" s="35">
        <f t="shared" si="1"/>
        <v>8</v>
      </c>
      <c r="D12" s="35">
        <f t="shared" si="1"/>
        <v>16</v>
      </c>
      <c r="E12" s="35">
        <f t="shared" si="1"/>
        <v>24</v>
      </c>
      <c r="F12" s="35">
        <f t="shared" si="1"/>
        <v>32</v>
      </c>
      <c r="G12" s="35">
        <f t="shared" si="1"/>
        <v>40</v>
      </c>
      <c r="H12" s="35">
        <f t="shared" si="1"/>
        <v>48</v>
      </c>
      <c r="I12" s="35">
        <f t="shared" si="1"/>
        <v>56</v>
      </c>
      <c r="J12" s="35">
        <f t="shared" si="1"/>
        <v>64</v>
      </c>
      <c r="K12" s="35">
        <f t="shared" si="1"/>
        <v>72</v>
      </c>
      <c r="L12" s="35">
        <f t="shared" si="1"/>
        <v>80</v>
      </c>
    </row>
    <row r="13" spans="1:12" x14ac:dyDescent="0.2">
      <c r="A13" s="82"/>
      <c r="B13" s="6">
        <v>9</v>
      </c>
      <c r="C13" s="35">
        <f t="shared" si="1"/>
        <v>9</v>
      </c>
      <c r="D13" s="35">
        <f t="shared" si="1"/>
        <v>18</v>
      </c>
      <c r="E13" s="35">
        <f t="shared" si="1"/>
        <v>27</v>
      </c>
      <c r="F13" s="35">
        <f t="shared" si="1"/>
        <v>36</v>
      </c>
      <c r="G13" s="35">
        <f t="shared" si="1"/>
        <v>45</v>
      </c>
      <c r="H13" s="35">
        <f t="shared" si="1"/>
        <v>54</v>
      </c>
      <c r="I13" s="35">
        <f t="shared" si="1"/>
        <v>63</v>
      </c>
      <c r="J13" s="35">
        <f t="shared" si="1"/>
        <v>72</v>
      </c>
      <c r="K13" s="35">
        <f t="shared" si="1"/>
        <v>81</v>
      </c>
      <c r="L13" s="35">
        <f t="shared" si="1"/>
        <v>90</v>
      </c>
    </row>
    <row r="14" spans="1:12" ht="13.5" thickBot="1" x14ac:dyDescent="0.25">
      <c r="A14" s="83"/>
      <c r="B14" s="7">
        <v>10</v>
      </c>
      <c r="C14" s="35">
        <f t="shared" si="1"/>
        <v>10</v>
      </c>
      <c r="D14" s="35">
        <f t="shared" si="1"/>
        <v>20</v>
      </c>
      <c r="E14" s="35">
        <f t="shared" si="1"/>
        <v>30</v>
      </c>
      <c r="F14" s="35">
        <f t="shared" si="1"/>
        <v>40</v>
      </c>
      <c r="G14" s="35">
        <f t="shared" si="1"/>
        <v>50</v>
      </c>
      <c r="H14" s="35">
        <f t="shared" si="1"/>
        <v>60</v>
      </c>
      <c r="I14" s="35">
        <f t="shared" si="1"/>
        <v>70</v>
      </c>
      <c r="J14" s="35">
        <f t="shared" si="1"/>
        <v>80</v>
      </c>
      <c r="K14" s="35">
        <f t="shared" si="1"/>
        <v>90</v>
      </c>
      <c r="L14" s="35">
        <f t="shared" si="1"/>
        <v>100</v>
      </c>
    </row>
    <row r="15" spans="1:12" ht="13.5" thickTop="1" x14ac:dyDescent="0.2"/>
  </sheetData>
  <mergeCells count="3">
    <mergeCell ref="A3:B4"/>
    <mergeCell ref="C3:L3"/>
    <mergeCell ref="A5:A14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2:E8"/>
  <sheetViews>
    <sheetView zoomScaleNormal="100" workbookViewId="0"/>
  </sheetViews>
  <sheetFormatPr baseColWidth="10" defaultColWidth="8.85546875" defaultRowHeight="12.75" x14ac:dyDescent="0.2"/>
  <cols>
    <col min="1" max="1" width="9.7109375" customWidth="1"/>
    <col min="2" max="5" width="15.7109375" customWidth="1"/>
  </cols>
  <sheetData>
    <row r="2" spans="1:5" ht="26.25" x14ac:dyDescent="0.4">
      <c r="A2" s="8" t="s">
        <v>157</v>
      </c>
    </row>
    <row r="3" spans="1:5" x14ac:dyDescent="0.2">
      <c r="A3" s="9" t="s">
        <v>158</v>
      </c>
      <c r="B3" s="9"/>
      <c r="C3" s="9"/>
      <c r="D3" s="9"/>
      <c r="E3" s="9"/>
    </row>
    <row r="4" spans="1:5" ht="14.25" x14ac:dyDescent="0.2">
      <c r="A4" s="16" t="s">
        <v>16</v>
      </c>
      <c r="B4" s="16" t="s">
        <v>159</v>
      </c>
      <c r="C4" s="67" t="s">
        <v>160</v>
      </c>
      <c r="D4" s="67" t="s">
        <v>161</v>
      </c>
      <c r="E4" s="67" t="s">
        <v>162</v>
      </c>
    </row>
    <row r="5" spans="1:5" x14ac:dyDescent="0.2">
      <c r="A5" s="17">
        <v>2</v>
      </c>
      <c r="B5" s="36"/>
      <c r="C5" s="36"/>
      <c r="D5" s="36"/>
      <c r="E5" s="36"/>
    </row>
    <row r="6" spans="1:5" x14ac:dyDescent="0.2">
      <c r="A6" s="18">
        <v>1.5</v>
      </c>
      <c r="B6" s="36"/>
      <c r="C6" s="36"/>
      <c r="D6" s="36"/>
      <c r="E6" s="36"/>
    </row>
    <row r="7" spans="1:5" x14ac:dyDescent="0.2">
      <c r="A7" s="17">
        <v>1</v>
      </c>
      <c r="B7" s="36"/>
      <c r="C7" s="36"/>
      <c r="D7" s="36"/>
      <c r="E7" s="36"/>
    </row>
    <row r="8" spans="1:5" x14ac:dyDescent="0.2">
      <c r="A8" s="17">
        <v>0.5</v>
      </c>
      <c r="B8" s="36"/>
      <c r="C8" s="36"/>
      <c r="D8" s="36"/>
      <c r="E8" s="3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8"/>
  <sheetViews>
    <sheetView workbookViewId="0"/>
  </sheetViews>
  <sheetFormatPr baseColWidth="10" defaultColWidth="8.85546875" defaultRowHeight="12.75" x14ac:dyDescent="0.2"/>
  <cols>
    <col min="1" max="1" width="9.7109375" customWidth="1"/>
    <col min="2" max="5" width="15.7109375" customWidth="1"/>
  </cols>
  <sheetData>
    <row r="2" spans="1:5" ht="26.25" x14ac:dyDescent="0.4">
      <c r="A2" s="8" t="s">
        <v>157</v>
      </c>
    </row>
    <row r="3" spans="1:5" ht="14.25" x14ac:dyDescent="0.2">
      <c r="A3" s="29" t="s">
        <v>158</v>
      </c>
      <c r="B3" s="9" t="s">
        <v>166</v>
      </c>
      <c r="C3" s="29" t="s">
        <v>163</v>
      </c>
      <c r="D3" s="29" t="s">
        <v>164</v>
      </c>
      <c r="E3" s="29" t="s">
        <v>165</v>
      </c>
    </row>
    <row r="4" spans="1:5" ht="27" x14ac:dyDescent="0.2">
      <c r="A4" s="16" t="s">
        <v>16</v>
      </c>
      <c r="B4" s="68" t="s">
        <v>159</v>
      </c>
      <c r="C4" s="68" t="s">
        <v>160</v>
      </c>
      <c r="D4" s="68" t="s">
        <v>161</v>
      </c>
      <c r="E4" s="68" t="s">
        <v>162</v>
      </c>
    </row>
    <row r="5" spans="1:5" x14ac:dyDescent="0.2">
      <c r="A5" s="17">
        <v>2</v>
      </c>
      <c r="B5" s="37">
        <f>2*PI()*A5*100</f>
        <v>1256.6370614359173</v>
      </c>
      <c r="C5" s="37">
        <f>PI()*(A5*100)^2</f>
        <v>125663.70614359173</v>
      </c>
      <c r="D5" s="37">
        <f>4*PI()*(A5*100)^2</f>
        <v>502654.82457436691</v>
      </c>
      <c r="E5" s="38">
        <f>4/3*PI()*A5^3</f>
        <v>33.510321638291124</v>
      </c>
    </row>
    <row r="6" spans="1:5" x14ac:dyDescent="0.2">
      <c r="A6" s="18">
        <v>1.5</v>
      </c>
      <c r="B6" s="37">
        <f t="shared" ref="B6:B8" si="0">2*PI()*A6*100</f>
        <v>942.47779607693792</v>
      </c>
      <c r="C6" s="37">
        <f t="shared" ref="C6:C8" si="1">PI()*(A6*100)^2</f>
        <v>70685.83470577035</v>
      </c>
      <c r="D6" s="37">
        <f t="shared" ref="D6:D8" si="2">4*PI()*(A6*100)^2</f>
        <v>282743.3388230814</v>
      </c>
      <c r="E6" s="38">
        <f t="shared" ref="E6:E8" si="3">4/3*PI()*A6^3</f>
        <v>14.137166941154067</v>
      </c>
    </row>
    <row r="7" spans="1:5" x14ac:dyDescent="0.2">
      <c r="A7" s="17">
        <v>1</v>
      </c>
      <c r="B7" s="37">
        <f t="shared" si="0"/>
        <v>628.31853071795865</v>
      </c>
      <c r="C7" s="37">
        <f t="shared" si="1"/>
        <v>31415.926535897932</v>
      </c>
      <c r="D7" s="37">
        <f t="shared" si="2"/>
        <v>125663.70614359173</v>
      </c>
      <c r="E7" s="38">
        <f t="shared" si="3"/>
        <v>4.1887902047863905</v>
      </c>
    </row>
    <row r="8" spans="1:5" x14ac:dyDescent="0.2">
      <c r="A8" s="17">
        <v>0.5</v>
      </c>
      <c r="B8" s="37">
        <f t="shared" si="0"/>
        <v>314.15926535897933</v>
      </c>
      <c r="C8" s="37">
        <f t="shared" si="1"/>
        <v>7853.981633974483</v>
      </c>
      <c r="D8" s="37">
        <f t="shared" si="2"/>
        <v>31415.926535897932</v>
      </c>
      <c r="E8" s="38">
        <f t="shared" si="3"/>
        <v>0.52359877559829882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Title</vt:lpstr>
      <vt:lpstr>0</vt:lpstr>
      <vt:lpstr>0m</vt:lpstr>
      <vt:lpstr>1</vt:lpstr>
      <vt:lpstr>1m</vt:lpstr>
      <vt:lpstr>2</vt:lpstr>
      <vt:lpstr>2m</vt:lpstr>
      <vt:lpstr>3</vt:lpstr>
      <vt:lpstr>3m</vt:lpstr>
      <vt:lpstr>4</vt:lpstr>
      <vt:lpstr>4m</vt:lpstr>
      <vt:lpstr>5</vt:lpstr>
      <vt:lpstr>5m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Savaria</dc:creator>
  <cp:lastModifiedBy>lehrer</cp:lastModifiedBy>
  <dcterms:created xsi:type="dcterms:W3CDTF">2010-02-02T08:13:32Z</dcterms:created>
  <dcterms:modified xsi:type="dcterms:W3CDTF">2020-09-04T08:34:30Z</dcterms:modified>
</cp:coreProperties>
</file>