
<file path=[Content_Types].xml><?xml version="1.0" encoding="utf-8"?>
<Types xmlns="http://schemas.openxmlformats.org/package/2006/content-types">
  <Default Extension="bin" ContentType="application/vnd.openxmlformats-officedocument.oleObject"/>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600" windowHeight="11760" activeTab="11"/>
  </bookViews>
  <sheets>
    <sheet name="T" sheetId="10" r:id="rId1"/>
    <sheet name="DataGen" sheetId="1" r:id="rId2"/>
    <sheet name="F1" sheetId="17" r:id="rId3"/>
    <sheet name="M1" sheetId="6" r:id="rId4"/>
    <sheet name="F2" sheetId="18" r:id="rId5"/>
    <sheet name="M2" sheetId="12" r:id="rId6"/>
    <sheet name="F3" sheetId="19" r:id="rId7"/>
    <sheet name="M3" sheetId="14" r:id="rId8"/>
    <sheet name="F4" sheetId="21" r:id="rId9"/>
    <sheet name="M4" sheetId="20" r:id="rId10"/>
    <sheet name="F5" sheetId="22" r:id="rId11"/>
    <sheet name="M5" sheetId="15" r:id="rId12"/>
  </sheets>
  <definedNames>
    <definedName name="nyelv">T!$M$2:$O$2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5" i="22" l="1"/>
  <c r="B34" i="22"/>
  <c r="B32" i="22"/>
  <c r="B31" i="22"/>
  <c r="B30" i="22"/>
  <c r="B28" i="22"/>
  <c r="B27" i="22"/>
  <c r="B26" i="22"/>
  <c r="B25" i="22"/>
  <c r="B23" i="22"/>
  <c r="B22" i="22"/>
  <c r="B21" i="22"/>
  <c r="B20" i="22"/>
  <c r="B18" i="22"/>
  <c r="B17" i="22"/>
  <c r="B16" i="22"/>
  <c r="B15" i="22"/>
  <c r="C8" i="22"/>
  <c r="B8" i="22"/>
  <c r="B6" i="22"/>
  <c r="B4" i="22"/>
  <c r="B3" i="22"/>
  <c r="B2" i="22"/>
  <c r="D17" i="15"/>
  <c r="D25" i="15"/>
  <c r="D26" i="15"/>
  <c r="D18" i="15"/>
  <c r="D27" i="15"/>
  <c r="D28" i="15"/>
  <c r="D35" i="15"/>
  <c r="D34" i="15"/>
  <c r="B35" i="15"/>
  <c r="B34" i="15"/>
  <c r="D31" i="15"/>
  <c r="D32" i="15"/>
  <c r="D30" i="15"/>
  <c r="B31" i="15"/>
  <c r="B32" i="15"/>
  <c r="B30" i="15"/>
  <c r="M71" i="21"/>
  <c r="B70" i="21"/>
  <c r="B69" i="21"/>
  <c r="B67" i="21"/>
  <c r="B66" i="21"/>
  <c r="B65" i="21"/>
  <c r="B63" i="21"/>
  <c r="B62" i="21"/>
  <c r="B61" i="21"/>
  <c r="B60" i="21"/>
  <c r="B59" i="21"/>
  <c r="B58" i="21"/>
  <c r="B57" i="21"/>
  <c r="B56" i="21"/>
  <c r="B55" i="21"/>
  <c r="B54" i="21"/>
  <c r="B53" i="21"/>
  <c r="B52" i="21"/>
  <c r="B50" i="21"/>
  <c r="B48" i="21"/>
  <c r="B47" i="21"/>
  <c r="B46" i="21"/>
  <c r="B44" i="21"/>
  <c r="B43" i="21"/>
  <c r="B42" i="21"/>
  <c r="B41" i="21"/>
  <c r="B40" i="21"/>
  <c r="B39" i="21"/>
  <c r="B38" i="21"/>
  <c r="B37" i="21"/>
  <c r="B36" i="21"/>
  <c r="B35" i="21"/>
  <c r="B34" i="21"/>
  <c r="B33" i="21"/>
  <c r="B32" i="21"/>
  <c r="B31" i="21"/>
  <c r="B30" i="21"/>
  <c r="B28" i="21"/>
  <c r="B26" i="21"/>
  <c r="B25" i="21"/>
  <c r="B24" i="21"/>
  <c r="B23" i="21"/>
  <c r="D11" i="21"/>
  <c r="C11" i="21"/>
  <c r="C10" i="21"/>
  <c r="B8" i="21"/>
  <c r="B7" i="21"/>
  <c r="B6" i="21"/>
  <c r="B5" i="21"/>
  <c r="B4" i="21"/>
  <c r="B2" i="21"/>
  <c r="M71" i="20"/>
  <c r="D70" i="20"/>
  <c r="D62" i="20"/>
  <c r="D55" i="20"/>
  <c r="D53" i="20"/>
  <c r="D56" i="20"/>
  <c r="D54" i="20"/>
  <c r="D57" i="20"/>
  <c r="D63" i="20"/>
  <c r="D58" i="20"/>
  <c r="D59" i="20"/>
  <c r="D60" i="20"/>
  <c r="B54" i="20"/>
  <c r="B53" i="20"/>
  <c r="B4" i="20"/>
  <c r="B5" i="20"/>
  <c r="B6" i="20"/>
  <c r="B7" i="20"/>
  <c r="B70" i="20"/>
  <c r="D69" i="20"/>
  <c r="B69" i="20"/>
  <c r="D67" i="20"/>
  <c r="B67" i="20"/>
  <c r="D66" i="20"/>
  <c r="B66" i="20"/>
  <c r="E63" i="20"/>
  <c r="D65" i="20"/>
  <c r="B65" i="20"/>
  <c r="D52" i="20"/>
  <c r="B63" i="20"/>
  <c r="B62" i="20"/>
  <c r="D34" i="20"/>
  <c r="D35" i="20"/>
  <c r="D61" i="20"/>
  <c r="B61" i="20"/>
  <c r="B60" i="20"/>
  <c r="B56" i="20"/>
  <c r="B55" i="20"/>
  <c r="B59" i="20"/>
  <c r="B58" i="20"/>
  <c r="B57" i="20"/>
  <c r="B52" i="20"/>
  <c r="B50" i="20"/>
  <c r="D48" i="20"/>
  <c r="B48" i="20"/>
  <c r="D47" i="20"/>
  <c r="B47" i="20"/>
  <c r="D46" i="20"/>
  <c r="B46" i="20"/>
  <c r="D43" i="20"/>
  <c r="D36" i="20"/>
  <c r="D37" i="20"/>
  <c r="D44" i="20"/>
  <c r="B44" i="20"/>
  <c r="B43" i="20"/>
  <c r="D38" i="20"/>
  <c r="D39" i="20"/>
  <c r="D40" i="20"/>
  <c r="D41" i="20"/>
  <c r="D42" i="20"/>
  <c r="B42" i="20"/>
  <c r="B41" i="20"/>
  <c r="B40" i="20"/>
  <c r="B39" i="20"/>
  <c r="B38" i="20"/>
  <c r="B37" i="20"/>
  <c r="B36" i="20"/>
  <c r="B35" i="20"/>
  <c r="B34" i="20"/>
  <c r="E33" i="20"/>
  <c r="B33" i="20"/>
  <c r="D32" i="20"/>
  <c r="B32" i="20"/>
  <c r="D31" i="20"/>
  <c r="B31" i="20"/>
  <c r="D30" i="20"/>
  <c r="B30" i="20"/>
  <c r="B28" i="20"/>
  <c r="D26" i="20"/>
  <c r="B26" i="20"/>
  <c r="D25" i="20"/>
  <c r="B25" i="20"/>
  <c r="D24" i="20"/>
  <c r="B24" i="20"/>
  <c r="D23" i="20"/>
  <c r="B23" i="20"/>
  <c r="D11" i="20"/>
  <c r="C11" i="20"/>
  <c r="C10" i="20"/>
  <c r="B8" i="20"/>
  <c r="B2" i="20"/>
  <c r="B68" i="19"/>
  <c r="B67" i="19"/>
  <c r="B65" i="19"/>
  <c r="B64" i="19"/>
  <c r="B63" i="19"/>
  <c r="B61" i="19"/>
  <c r="B60" i="19"/>
  <c r="B59" i="19"/>
  <c r="B58" i="19"/>
  <c r="B57" i="19"/>
  <c r="B56" i="19"/>
  <c r="B55" i="19"/>
  <c r="B54" i="19"/>
  <c r="B53" i="19"/>
  <c r="B52" i="19"/>
  <c r="B50" i="19"/>
  <c r="B48" i="19"/>
  <c r="B47" i="19"/>
  <c r="B46" i="19"/>
  <c r="B44" i="19"/>
  <c r="B43" i="19"/>
  <c r="B42" i="19"/>
  <c r="B41" i="19"/>
  <c r="B40" i="19"/>
  <c r="B39" i="19"/>
  <c r="B38" i="19"/>
  <c r="B37" i="19"/>
  <c r="B36" i="19"/>
  <c r="B35" i="19"/>
  <c r="B34" i="19"/>
  <c r="B33" i="19"/>
  <c r="B32" i="19"/>
  <c r="B31" i="19"/>
  <c r="B30" i="19"/>
  <c r="B28" i="19"/>
  <c r="B26" i="19"/>
  <c r="B25" i="19"/>
  <c r="B24" i="19"/>
  <c r="B23" i="19"/>
  <c r="D11" i="19"/>
  <c r="C11" i="19"/>
  <c r="C10" i="19"/>
  <c r="B8" i="19"/>
  <c r="B7" i="19"/>
  <c r="B6" i="19"/>
  <c r="B5" i="19"/>
  <c r="B4" i="19"/>
  <c r="B2" i="19"/>
  <c r="E63" i="14"/>
  <c r="D65" i="14"/>
  <c r="D64" i="14"/>
  <c r="D63" i="14"/>
  <c r="B64" i="14"/>
  <c r="B65" i="14"/>
  <c r="B63" i="14"/>
  <c r="B53" i="14"/>
  <c r="B54" i="14"/>
  <c r="B55" i="14"/>
  <c r="B56" i="14"/>
  <c r="B57" i="14"/>
  <c r="B58" i="14"/>
  <c r="B59" i="14"/>
  <c r="B60" i="14"/>
  <c r="B61" i="14"/>
  <c r="B52" i="14"/>
  <c r="B50" i="14"/>
  <c r="D47" i="14"/>
  <c r="D48" i="14"/>
  <c r="D46" i="14"/>
  <c r="E33" i="14"/>
  <c r="B28" i="14"/>
  <c r="D60" i="14"/>
  <c r="D68" i="14"/>
  <c r="D54" i="14"/>
  <c r="F12" i="14"/>
  <c r="H12" i="14"/>
  <c r="F13" i="14"/>
  <c r="H13" i="14"/>
  <c r="F14" i="14"/>
  <c r="H14" i="14"/>
  <c r="F15" i="14"/>
  <c r="H15" i="14"/>
  <c r="F16" i="14"/>
  <c r="H16" i="14"/>
  <c r="F17" i="14"/>
  <c r="H17" i="14"/>
  <c r="F18" i="14"/>
  <c r="H18" i="14"/>
  <c r="F19" i="14"/>
  <c r="H19" i="14"/>
  <c r="F20" i="14"/>
  <c r="H20" i="14"/>
  <c r="F21" i="14"/>
  <c r="H21" i="14"/>
  <c r="D56" i="14"/>
  <c r="D55" i="14"/>
  <c r="G12" i="14"/>
  <c r="I12" i="14"/>
  <c r="G13" i="14"/>
  <c r="I13" i="14"/>
  <c r="G14" i="14"/>
  <c r="I14" i="14"/>
  <c r="G15" i="14"/>
  <c r="I15" i="14"/>
  <c r="G16" i="14"/>
  <c r="I16" i="14"/>
  <c r="G17" i="14"/>
  <c r="I17" i="14"/>
  <c r="G18" i="14"/>
  <c r="I18" i="14"/>
  <c r="G19" i="14"/>
  <c r="I19" i="14"/>
  <c r="G20" i="14"/>
  <c r="I20" i="14"/>
  <c r="G21" i="14"/>
  <c r="I21" i="14"/>
  <c r="D57" i="14"/>
  <c r="D52" i="14"/>
  <c r="D53" i="14"/>
  <c r="D34" i="14"/>
  <c r="D35" i="14"/>
  <c r="D58" i="14"/>
  <c r="D59" i="14"/>
  <c r="I11" i="14"/>
  <c r="G11" i="14"/>
  <c r="D11" i="14"/>
  <c r="H11" i="14"/>
  <c r="F11" i="14"/>
  <c r="D26" i="14"/>
  <c r="B26" i="14"/>
  <c r="B43" i="18"/>
  <c r="B42" i="18"/>
  <c r="B40" i="18"/>
  <c r="B39" i="18"/>
  <c r="B38" i="18"/>
  <c r="B36" i="18"/>
  <c r="B35" i="18"/>
  <c r="B34" i="18"/>
  <c r="B33" i="18"/>
  <c r="B32" i="18"/>
  <c r="B31" i="18"/>
  <c r="B30" i="18"/>
  <c r="B29" i="18"/>
  <c r="B28" i="18"/>
  <c r="B26" i="18"/>
  <c r="B25" i="18"/>
  <c r="B24" i="18"/>
  <c r="B23" i="18"/>
  <c r="C11" i="18"/>
  <c r="C10" i="18"/>
  <c r="B8" i="18"/>
  <c r="B7" i="18"/>
  <c r="B6" i="18"/>
  <c r="B5" i="18"/>
  <c r="B4" i="18"/>
  <c r="B2" i="18"/>
  <c r="B43" i="17"/>
  <c r="B42" i="17"/>
  <c r="B40" i="17"/>
  <c r="B39" i="17"/>
  <c r="B38" i="17"/>
  <c r="B36" i="17"/>
  <c r="B35" i="17"/>
  <c r="B34" i="17"/>
  <c r="B33" i="17"/>
  <c r="B32" i="17"/>
  <c r="B31" i="17"/>
  <c r="B30" i="17"/>
  <c r="B29" i="17"/>
  <c r="B28" i="17"/>
  <c r="B26" i="17"/>
  <c r="B25" i="17"/>
  <c r="B24" i="17"/>
  <c r="B23" i="17"/>
  <c r="D11" i="17"/>
  <c r="C11" i="17"/>
  <c r="C10" i="17"/>
  <c r="B8" i="17"/>
  <c r="B7" i="17"/>
  <c r="B6" i="17"/>
  <c r="B5" i="17"/>
  <c r="B4" i="17"/>
  <c r="B2" i="17"/>
  <c r="D26" i="12"/>
  <c r="B26" i="12"/>
  <c r="D26" i="6"/>
  <c r="B26" i="6"/>
  <c r="D22" i="15"/>
  <c r="D23" i="15"/>
  <c r="D21" i="15"/>
  <c r="B21" i="15"/>
  <c r="B26" i="15"/>
  <c r="B27" i="15"/>
  <c r="B28" i="15"/>
  <c r="B25" i="15"/>
  <c r="B22" i="15"/>
  <c r="B23" i="15"/>
  <c r="B20" i="15"/>
  <c r="B16" i="15"/>
  <c r="B17" i="15"/>
  <c r="B18" i="15"/>
  <c r="B15" i="15"/>
  <c r="C8" i="15"/>
  <c r="B8" i="15"/>
  <c r="B2" i="15"/>
  <c r="B3" i="15"/>
  <c r="B4" i="15"/>
  <c r="B6" i="15"/>
  <c r="B2" i="12"/>
  <c r="D16" i="15"/>
  <c r="D15" i="15"/>
  <c r="D31" i="14"/>
  <c r="D32" i="14"/>
  <c r="D30" i="14"/>
  <c r="B46" i="14"/>
  <c r="B47" i="14"/>
  <c r="B48" i="14"/>
  <c r="B34" i="14"/>
  <c r="B35" i="14"/>
  <c r="B36" i="14"/>
  <c r="B37" i="14"/>
  <c r="B38" i="14"/>
  <c r="B39" i="14"/>
  <c r="B40" i="14"/>
  <c r="B41" i="14"/>
  <c r="B42" i="14"/>
  <c r="B43" i="14"/>
  <c r="B44" i="14"/>
  <c r="B33" i="14"/>
  <c r="B32" i="14"/>
  <c r="B31" i="14"/>
  <c r="B30" i="14"/>
  <c r="D61" i="14"/>
  <c r="D43" i="14"/>
  <c r="D36" i="14"/>
  <c r="D37" i="14"/>
  <c r="D44" i="14"/>
  <c r="D38" i="14"/>
  <c r="D39" i="14"/>
  <c r="D40" i="14"/>
  <c r="D41" i="14"/>
  <c r="D42" i="14"/>
  <c r="B68" i="14"/>
  <c r="D67" i="14"/>
  <c r="B67" i="14"/>
  <c r="D25" i="14"/>
  <c r="B25" i="14"/>
  <c r="D24" i="14"/>
  <c r="B24" i="14"/>
  <c r="D23" i="14"/>
  <c r="B23" i="14"/>
  <c r="C11" i="14"/>
  <c r="C10" i="14"/>
  <c r="B8" i="14"/>
  <c r="B7" i="14"/>
  <c r="B6" i="14"/>
  <c r="B5" i="14"/>
  <c r="B4" i="14"/>
  <c r="B2" i="14"/>
  <c r="D35" i="12"/>
  <c r="D43" i="12"/>
  <c r="B43" i="12"/>
  <c r="D42" i="12"/>
  <c r="B42" i="12"/>
  <c r="D40" i="12"/>
  <c r="B40" i="12"/>
  <c r="D39" i="12"/>
  <c r="B39" i="12"/>
  <c r="D38" i="12"/>
  <c r="B38" i="12"/>
  <c r="D28" i="12"/>
  <c r="D29" i="12"/>
  <c r="D36" i="12"/>
  <c r="B36" i="12"/>
  <c r="B35" i="12"/>
  <c r="D30" i="12"/>
  <c r="D31" i="12"/>
  <c r="D32" i="12"/>
  <c r="D33" i="12"/>
  <c r="D34" i="12"/>
  <c r="B34" i="12"/>
  <c r="B33" i="12"/>
  <c r="B32" i="12"/>
  <c r="B31" i="12"/>
  <c r="B30" i="12"/>
  <c r="B29" i="12"/>
  <c r="B28" i="12"/>
  <c r="D25" i="12"/>
  <c r="B25" i="12"/>
  <c r="D24" i="12"/>
  <c r="B24" i="12"/>
  <c r="D23" i="12"/>
  <c r="B23" i="12"/>
  <c r="E11" i="12"/>
  <c r="D11" i="12"/>
  <c r="C11" i="12"/>
  <c r="C10" i="12"/>
  <c r="B8" i="12"/>
  <c r="B7" i="12"/>
  <c r="B6" i="12"/>
  <c r="B5" i="12"/>
  <c r="B4" i="12"/>
  <c r="B2" i="6"/>
  <c r="D43" i="6"/>
  <c r="D42" i="6"/>
  <c r="D40" i="6"/>
  <c r="D39" i="6"/>
  <c r="D38" i="6"/>
  <c r="B43" i="6"/>
  <c r="B42" i="6"/>
  <c r="B40" i="6"/>
  <c r="B39" i="6"/>
  <c r="B38" i="6"/>
  <c r="B36" i="6"/>
  <c r="B35" i="6"/>
  <c r="B34" i="6"/>
  <c r="B33" i="6"/>
  <c r="B32" i="6"/>
  <c r="B31" i="6"/>
  <c r="B30" i="6"/>
  <c r="B29" i="6"/>
  <c r="B28" i="6"/>
  <c r="D25" i="6"/>
  <c r="D24" i="6"/>
  <c r="D23" i="6"/>
  <c r="B25" i="6"/>
  <c r="B24" i="6"/>
  <c r="B23" i="6"/>
  <c r="E11" i="6"/>
  <c r="D11" i="6"/>
  <c r="C11" i="6"/>
  <c r="C10" i="6"/>
  <c r="B8" i="6"/>
  <c r="B7" i="6"/>
  <c r="B6" i="6"/>
  <c r="B5" i="6"/>
  <c r="B4" i="6"/>
  <c r="C14" i="10"/>
  <c r="C13" i="10"/>
  <c r="C12" i="10"/>
  <c r="C11" i="10"/>
  <c r="C10" i="10"/>
  <c r="C9" i="10"/>
  <c r="C8" i="10"/>
  <c r="C7" i="10"/>
  <c r="C6" i="10"/>
  <c r="C5" i="10"/>
  <c r="C4" i="10"/>
  <c r="E12" i="6"/>
  <c r="E13" i="6"/>
  <c r="E14" i="6"/>
  <c r="E15" i="6"/>
  <c r="E16" i="6"/>
  <c r="E17" i="6"/>
  <c r="E18" i="6"/>
  <c r="E19" i="6"/>
  <c r="E20" i="6"/>
  <c r="E21" i="6"/>
  <c r="D30" i="6"/>
  <c r="D35" i="6"/>
  <c r="D28" i="6"/>
  <c r="D29" i="6"/>
  <c r="D36" i="6"/>
  <c r="D31" i="6"/>
  <c r="D32" i="6"/>
  <c r="D33" i="6"/>
  <c r="D34" i="6"/>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1" i="1"/>
  <c r="F5" i="1" s="1"/>
  <c r="I8" i="1"/>
  <c r="I7" i="1"/>
  <c r="F6" i="1" l="1"/>
  <c r="F7" i="1" s="1"/>
  <c r="F8" i="1" l="1"/>
</calcChain>
</file>

<file path=xl/sharedStrings.xml><?xml version="1.0" encoding="utf-8"?>
<sst xmlns="http://schemas.openxmlformats.org/spreadsheetml/2006/main" count="1567" uniqueCount="447">
  <si>
    <t>közép</t>
  </si>
  <si>
    <t>szórás</t>
  </si>
  <si>
    <t>szóródás</t>
  </si>
  <si>
    <t>átlag</t>
  </si>
  <si>
    <t>ref alja</t>
  </si>
  <si>
    <t>ref teteje</t>
  </si>
  <si>
    <t>cél ref alja</t>
  </si>
  <si>
    <t>cél ref teteje</t>
  </si>
  <si>
    <t>cél átlag</t>
  </si>
  <si>
    <t>cél szórás</t>
  </si>
  <si>
    <t>tizedes</t>
  </si>
  <si>
    <t>Vérkáliumszint (mmol/L)</t>
  </si>
  <si>
    <t>Valóban jelentős a gyógyszer (mellék)hatása?</t>
  </si>
  <si>
    <t>Kezelés előtt</t>
  </si>
  <si>
    <t>Kezelés után</t>
  </si>
  <si>
    <t>Van-e jelentős eltérés a normális 4,25 mmol/L értéktől?</t>
  </si>
  <si>
    <t>Meg szeretnénk vizsgálni, hogy a Basedow-kórban szenvedő betegek vérkáliumszintje segíthet-e a diagnózis felállításában.</t>
  </si>
  <si>
    <t>Ennek céljából megmértük tíz Basedow-kórban szenvedő beteg és tíz egészséges ember vérkáliumszintjét.</t>
  </si>
  <si>
    <t>Van-e jelentős eltérés?</t>
  </si>
  <si>
    <t>Ennek céljából megmértük tíz Behçet-kórban szenvedő beteg vérkáliumszintjét.</t>
  </si>
  <si>
    <t>Ennek megerősítésére egy csoporton vizsgálatot végeztünk: meghatároztuk a kezelés előtti és utáni vérkáliumszintet.</t>
  </si>
  <si>
    <t>Meg szeretnénk vizsgálni, hogy a Creutzfeldt–Jakob-kórban szenvedő betegek vérkáliumszintje segíthet-e a diagnózis felállításában.</t>
  </si>
  <si>
    <t>Ennek céljából megmértük tíz Creutzfeldt–Jakob-kórban szenvedő beteg és tíz egészséges ember vérkáliumszintjét.</t>
  </si>
  <si>
    <t>szignifikanciaszint: 5%</t>
  </si>
  <si>
    <t>elemszám</t>
  </si>
  <si>
    <t>Eltérések</t>
  </si>
  <si>
    <t>standard hiba</t>
  </si>
  <si>
    <t>Van-e jelentős változás?</t>
  </si>
  <si>
    <t>p_minta &gt; p_krit</t>
  </si>
  <si>
    <t>ismeretlen</t>
  </si>
  <si>
    <t>p_minta &lt; p_krit</t>
  </si>
  <si>
    <t>H_0 elvetve</t>
  </si>
  <si>
    <t>H_0 elfogadva</t>
  </si>
  <si>
    <t>Van-e jelentős eltérés a két minta varianciája között?</t>
  </si>
  <si>
    <t>p(F)_minta &lt; p(F)_krit</t>
  </si>
  <si>
    <t>p(F)_minta &gt; p(F)_krit</t>
  </si>
  <si>
    <t>A két minta varianciája nem tér el jelentősen (homoszkedasztikusak)</t>
  </si>
  <si>
    <t>A két minta varianciája jelentősen eltér (heteroszkedasztikusak)</t>
  </si>
  <si>
    <t>http://office.microsoft.com/en-us/excel-help/about-statistical-analysis-tools-HP005203873.aspx</t>
  </si>
  <si>
    <r>
      <t xml:space="preserve">Válassz a legördülő listából egy nyelvet! </t>
    </r>
    <r>
      <rPr>
        <sz val="11"/>
        <color rgb="FFFF6600"/>
        <rFont val="Calibri"/>
        <family val="2"/>
        <charset val="238"/>
        <scheme val="minor"/>
      </rPr>
      <t>Wahl eine Sprache aus der herunterrollenden Liste!</t>
    </r>
    <r>
      <rPr>
        <sz val="11"/>
        <color theme="1"/>
        <rFont val="Calibri"/>
        <family val="2"/>
        <charset val="238"/>
        <scheme val="minor"/>
      </rPr>
      <t xml:space="preserve"> </t>
    </r>
    <r>
      <rPr>
        <sz val="11"/>
        <color rgb="FF0000FF"/>
        <rFont val="Calibri"/>
        <family val="2"/>
        <charset val="238"/>
        <scheme val="minor"/>
      </rPr>
      <t>Choose a language from the drop-down list.</t>
    </r>
  </si>
  <si>
    <t>magyar</t>
  </si>
  <si>
    <t>deutsch</t>
  </si>
  <si>
    <t>English</t>
  </si>
  <si>
    <t>№</t>
  </si>
  <si>
    <t>Tartalomjegyzék</t>
  </si>
  <si>
    <t>Inhalt</t>
  </si>
  <si>
    <t>Contents</t>
  </si>
  <si>
    <t>1.</t>
  </si>
  <si>
    <t>Excelfüggvények használata</t>
  </si>
  <si>
    <t>Anwendung der Excelfunktionen</t>
  </si>
  <si>
    <t>How to use Excel functions</t>
  </si>
  <si>
    <t>2.</t>
  </si>
  <si>
    <t>Függvények ábrázolása, függvény illesztése mérési adatokra</t>
  </si>
  <si>
    <t>Darstellung von Funktionen, Anpassung von Funktionen an gemessenen Daten</t>
  </si>
  <si>
    <t>Displaying functions, fitting a function to measured data</t>
  </si>
  <si>
    <t>3.</t>
  </si>
  <si>
    <t>Gyakoriságok meghatározása és ábrázolása</t>
  </si>
  <si>
    <t>Bestimmung und Darstellung von Häufigkeiten</t>
  </si>
  <si>
    <t>Determining and displaying frequencies</t>
  </si>
  <si>
    <t>4.</t>
  </si>
  <si>
    <t>Minta paramétereinek meghatározása teljes mintából</t>
  </si>
  <si>
    <t>Bestimmung von Stichprobenparametern aus gesamter Stichprobe.</t>
  </si>
  <si>
    <t>Determining sample parameters from whole sample</t>
  </si>
  <si>
    <t>5.</t>
  </si>
  <si>
    <t>Minta paramétereinek meghatározása gyakorisági eloszlásból</t>
  </si>
  <si>
    <t>Bestimmung von Stichprobenparametern aus Häufigkeitsverteilung</t>
  </si>
  <si>
    <t>Determining sample parameters from frequency distribution</t>
  </si>
  <si>
    <t>6.</t>
  </si>
  <si>
    <t>Valószínűségi eloszlás paramétereinek meghatározása</t>
  </si>
  <si>
    <t>Bestimmung der Parameter von Wahrscheinlichkeitsverteilungen</t>
  </si>
  <si>
    <t>Determining the parameters of probability distributions</t>
  </si>
  <si>
    <t>7.</t>
  </si>
  <si>
    <t>Elméleti eloszlás paramétereinek és intervallumainak becslése teljes mintából</t>
  </si>
  <si>
    <t>Schätzung der Parameter und Intervallen von Wahrscheinlichkeitsverteilungen aus gesamter Stichprobe</t>
  </si>
  <si>
    <t>Estimating the parameters and intervals of theoretical distributions from whole sample</t>
  </si>
  <si>
    <t>8.</t>
  </si>
  <si>
    <t>Elméleti eloszlás paramétereinek és intervallumainak becslése minta gyakorisági eloszlása alapján</t>
  </si>
  <si>
    <t>Schätzung der Parameter und Intervallen von Wahrscheinlichkeitsverteilungen aus der Häufigkeitsverteilung einer Stichprobe</t>
  </si>
  <si>
    <t>Estimating the parameters and intervals of theoretical distributions from frequency distribution of a sample</t>
  </si>
  <si>
    <t>9.</t>
  </si>
  <si>
    <t>Valószínűségszámítás diszkrét eloszlású valószínűségi változókkal</t>
  </si>
  <si>
    <t>Wahrscheinlichkeitsrechnung mit diskreten Zufallsvariablen</t>
  </si>
  <si>
    <t>Probability calculus with discrete random variables</t>
  </si>
  <si>
    <t>Student-féle t-próba</t>
  </si>
  <si>
    <t>Student t-Probe</t>
  </si>
  <si>
    <t>Student's t-test</t>
  </si>
  <si>
    <t>10.</t>
  </si>
  <si>
    <t>Egy immunszupresszáns gyógyszer klinikai vizsgálata során felmerült a gyanú, hogy jelentős mértékben befolyásolja a vér káliumszintjét.</t>
  </si>
  <si>
    <t>To verify this, a survey was carried out on a group: we measured the blood potassium level before and after treatment.</t>
  </si>
  <si>
    <t>Does the medicine indeed have a significant (side-) effect?</t>
  </si>
  <si>
    <t>level of significance: 5%</t>
  </si>
  <si>
    <t>Blood potassium level (mmol/L)</t>
  </si>
  <si>
    <t>Before treatment</t>
  </si>
  <si>
    <t>After treatment</t>
  </si>
  <si>
    <t>Deviations</t>
  </si>
  <si>
    <t>Abweichungen</t>
  </si>
  <si>
    <t>Nach der Behandlung</t>
  </si>
  <si>
    <t>Vor der Behandlung</t>
  </si>
  <si>
    <t>Blutkaliumspiegel (mmol/L)</t>
  </si>
  <si>
    <t>Signifikanzniveau: 5%</t>
  </si>
  <si>
    <t>Írd be a kért értékeket a zöld cellákba!</t>
  </si>
  <si>
    <t>Gib die gefragte Werte in den grünen Zellen!</t>
  </si>
  <si>
    <t>Give the asked values in the green cells.</t>
  </si>
  <si>
    <t>n</t>
  </si>
  <si>
    <t>s</t>
  </si>
  <si>
    <t>t</t>
  </si>
  <si>
    <t>szabadsági fokok száma</t>
  </si>
  <si>
    <t>kérdés</t>
  </si>
  <si>
    <t>nullhipotézis</t>
  </si>
  <si>
    <t>alternatív hipotézis (ellenhipotézis)</t>
  </si>
  <si>
    <t>A változás nem jelentős (véletlen hiba okozza).</t>
  </si>
  <si>
    <t>A változás jelentős (rendszeres eltérés okozza).</t>
  </si>
  <si>
    <t>a minta t-értéke (képlettel)</t>
  </si>
  <si>
    <t>eredmény</t>
  </si>
  <si>
    <t>döntés</t>
  </si>
  <si>
    <t>válasz</t>
  </si>
  <si>
    <t>Während der klinischen Studie eines Medikamentes erregt sich der Verdacht, dass es den Blutkaliumspiegel bedeutend beeinflußt.</t>
  </si>
  <si>
    <t>Um diesen zu überprüfen, wurde eine Studie auf eine Gruppe durchgeführt: der Blutkaliumspiegel wurde vor und nach der Behandlung bestimmt.</t>
  </si>
  <si>
    <t>Hat das Medikament wirklich eine bedeutende (Neben-)Wirkung?</t>
  </si>
  <si>
    <t>Frage</t>
  </si>
  <si>
    <t>Nullhypothese</t>
  </si>
  <si>
    <t>Alternativhypothese</t>
  </si>
  <si>
    <t>Gibt es eine bedeutende Veränderung?</t>
  </si>
  <si>
    <t>Datenanzahl</t>
  </si>
  <si>
    <t>Freiheitsgradanzahl</t>
  </si>
  <si>
    <t>Mittelwert</t>
  </si>
  <si>
    <t>Standardabweichung</t>
  </si>
  <si>
    <t>Standardfehler</t>
  </si>
  <si>
    <t>t-Wert der Stichprobe (mit Formel)</t>
  </si>
  <si>
    <t>zweiseitiger p(t)-Wert der Stichprobe (T.VERT.2S)</t>
  </si>
  <si>
    <t>zweiseitiger p(t)-Wert der Stichprobe (T.TEST)</t>
  </si>
  <si>
    <t>t-Wert der Stichprobe (T.INV.2S)</t>
  </si>
  <si>
    <t>Ergebnis</t>
  </si>
  <si>
    <t>Entscheidung</t>
  </si>
  <si>
    <t>Antwort</t>
  </si>
  <si>
    <t>Typ des möglichen Entscheidungsfehlers</t>
  </si>
  <si>
    <t>Wkeit des Fehlers</t>
  </si>
  <si>
    <t>p_Stichprobe &gt; p_kritisch</t>
  </si>
  <si>
    <t>H_0 wird angenommen</t>
  </si>
  <si>
    <t>Die Nebenwirkung ist nicht bedeutend.</t>
  </si>
  <si>
    <t>A mellékhatás nem jelentős.</t>
  </si>
  <si>
    <t>Die Veränderung ist nicht bedeutend (sie ist wegen zufälliges Fehlers).</t>
  </si>
  <si>
    <t>Die Veränderung ist bedeutend (sie ist wegen systematischer Abweichung).</t>
  </si>
  <si>
    <t>unbekannt</t>
  </si>
  <si>
    <t>question</t>
  </si>
  <si>
    <t>null hypothesis</t>
  </si>
  <si>
    <t>alternative hypothesis</t>
  </si>
  <si>
    <t>Is there a significant change?</t>
  </si>
  <si>
    <t>The change is not significant (it is due to random error).</t>
  </si>
  <si>
    <t>The change is significant (it is due to systematic deviation).</t>
  </si>
  <si>
    <t>data count</t>
  </si>
  <si>
    <t>number of degrees of freedom</t>
  </si>
  <si>
    <t>mean</t>
  </si>
  <si>
    <t>standard deviation</t>
  </si>
  <si>
    <t>standard error</t>
  </si>
  <si>
    <t>sample t-value (with formula)</t>
  </si>
  <si>
    <t>two-sided sample p(t)-value (T.DIST.2T)</t>
  </si>
  <si>
    <t>two-sided sample p(t)-value (T.TEST)</t>
  </si>
  <si>
    <t>sample t-value (T.INV.2S)</t>
  </si>
  <si>
    <t>result</t>
  </si>
  <si>
    <t>decision</t>
  </si>
  <si>
    <t>answer</t>
  </si>
  <si>
    <t>lehetséges döntési hiba típusa</t>
  </si>
  <si>
    <t>hiba valószínűsége</t>
  </si>
  <si>
    <t>possible decision error</t>
  </si>
  <si>
    <t>probability of the error</t>
  </si>
  <si>
    <t>p_smaple &gt; p_crit</t>
  </si>
  <si>
    <t>H_0 is accepted</t>
  </si>
  <si>
    <t>The side effect is not significant.</t>
  </si>
  <si>
    <t>error of the second kind (beta)</t>
  </si>
  <si>
    <t>másodfajú hiba (béta)</t>
  </si>
  <si>
    <t>Fehler zweiter Art (Beta).</t>
  </si>
  <si>
    <t>unknown</t>
  </si>
  <si>
    <r>
      <rPr>
        <i/>
        <sz val="11"/>
        <color theme="1"/>
        <rFont val="Calibri"/>
        <family val="2"/>
        <charset val="238"/>
        <scheme val="minor"/>
      </rPr>
      <t>H</t>
    </r>
    <r>
      <rPr>
        <vertAlign val="subscript"/>
        <sz val="11"/>
        <color theme="1"/>
        <rFont val="Calibri"/>
        <family val="2"/>
        <charset val="238"/>
        <scheme val="minor"/>
      </rPr>
      <t>1</t>
    </r>
  </si>
  <si>
    <r>
      <rPr>
        <i/>
        <sz val="11"/>
        <color theme="1"/>
        <rFont val="Calibri"/>
        <family val="2"/>
        <charset val="238"/>
        <scheme val="minor"/>
      </rPr>
      <t>df</t>
    </r>
    <r>
      <rPr>
        <sz val="11"/>
        <color theme="1"/>
        <rFont val="Calibri"/>
        <family val="2"/>
        <charset val="238"/>
        <scheme val="minor"/>
      </rPr>
      <t xml:space="preserve"> = </t>
    </r>
    <r>
      <rPr>
        <i/>
        <sz val="11"/>
        <color theme="1"/>
        <rFont val="Calibri"/>
        <family val="2"/>
        <charset val="238"/>
        <scheme val="minor"/>
      </rPr>
      <t>n</t>
    </r>
    <r>
      <rPr>
        <sz val="11"/>
        <color theme="1"/>
        <rFont val="Calibri"/>
        <family val="2"/>
        <charset val="238"/>
        <scheme val="minor"/>
      </rPr>
      <t xml:space="preserve"> – 1</t>
    </r>
  </si>
  <si>
    <r>
      <t>x</t>
    </r>
    <r>
      <rPr>
        <i/>
        <vertAlign val="subscript"/>
        <sz val="11"/>
        <color theme="1"/>
        <rFont val="Calibri"/>
        <family val="2"/>
        <charset val="238"/>
        <scheme val="minor"/>
      </rPr>
      <t>m</t>
    </r>
  </si>
  <si>
    <r>
      <t>s</t>
    </r>
    <r>
      <rPr>
        <i/>
        <vertAlign val="subscript"/>
        <sz val="11"/>
        <color theme="1"/>
        <rFont val="Calibri"/>
        <family val="2"/>
        <charset val="238"/>
        <scheme val="minor"/>
      </rPr>
      <t>x m</t>
    </r>
  </si>
  <si>
    <r>
      <rPr>
        <i/>
        <sz val="11"/>
        <color theme="1"/>
        <rFont val="Calibri"/>
        <family val="2"/>
        <charset val="238"/>
        <scheme val="minor"/>
      </rPr>
      <t>p</t>
    </r>
    <r>
      <rPr>
        <sz val="11"/>
        <color theme="1"/>
        <rFont val="Calibri"/>
        <family val="2"/>
        <charset val="238"/>
        <scheme val="minor"/>
      </rPr>
      <t>(</t>
    </r>
    <r>
      <rPr>
        <i/>
        <sz val="11"/>
        <color theme="1"/>
        <rFont val="Calibri"/>
        <family val="2"/>
        <charset val="238"/>
        <scheme val="minor"/>
      </rPr>
      <t>t</t>
    </r>
    <r>
      <rPr>
        <sz val="11"/>
        <color theme="1"/>
        <rFont val="Calibri"/>
        <family val="2"/>
        <charset val="238"/>
        <scheme val="minor"/>
      </rPr>
      <t>)</t>
    </r>
  </si>
  <si>
    <t>A mért adatok a C és D oszlopokban találhatók. Feltesszük, hogy a változó eloszlása normális.</t>
  </si>
  <si>
    <t>Die gemessenen Daten sind in Spalten C und D befindlich. Es ist angenommen, dass die Variable normalverteilt ist.</t>
  </si>
  <si>
    <t>The measured data can be found in columns C and D. The variable is supposed to be normally distributed.</t>
  </si>
  <si>
    <t>a minta kétszélű p(t)-értéke (T.ELOSZLÁS.2SZ)</t>
  </si>
  <si>
    <t>a minta kétszélű p(t)-értéke (T.PRÓB)</t>
  </si>
  <si>
    <t>a minta t-értéke (T.INVERZ.2SZ)</t>
  </si>
  <si>
    <t>Betegek adatai</t>
  </si>
  <si>
    <t>Daten der Kranken</t>
  </si>
  <si>
    <t>Data of ill people</t>
  </si>
  <si>
    <t>Referenciaérték</t>
  </si>
  <si>
    <t>Referenzwert</t>
  </si>
  <si>
    <t>Reference value</t>
  </si>
  <si>
    <t>Gibt es eine bedeutende Abweichung?</t>
  </si>
  <si>
    <t>Is there a significant deviation?</t>
  </si>
  <si>
    <t>Az eltérés nem jelentős (véletlen hiba okozza).</t>
  </si>
  <si>
    <t>Die Abweichung ist nicht bedeutend (sie ist wegen zufälliges Fehlers).</t>
  </si>
  <si>
    <t>The deviation is not significant (it is due to random error).</t>
  </si>
  <si>
    <t>Az eltérés jelentős (rendszeres eltérés okozza).</t>
  </si>
  <si>
    <t>Die Abweichung ist bedeutend (sie ist wegen systematischer Abweichung).</t>
  </si>
  <si>
    <t>The deviation is significant (it is due to systematic deviation).</t>
  </si>
  <si>
    <t>A Behçet-kórban szenvedők értéke lényegesen eltér a referenciaértéktől (nagyobb).</t>
  </si>
  <si>
    <t>Die Werte der Behçet-Kranken weicht vom Referenzwert bedeutend ab (es ist größer).</t>
  </si>
  <si>
    <t>The values of Behçet-patients deviates significantly from the reference value (it is greater).</t>
  </si>
  <si>
    <t>p_Stichprobe &lt; p_kritisch</t>
  </si>
  <si>
    <t>p_smaple &lt; p_crit</t>
  </si>
  <si>
    <t>H_0 wird abgelehnt</t>
  </si>
  <si>
    <t>H_0 is rejected</t>
  </si>
  <si>
    <t>elsőfajú hiba (alfa)</t>
  </si>
  <si>
    <t>Fehler erster Art (Alpha)</t>
  </si>
  <si>
    <t>error of the first kind (alpha)</t>
  </si>
  <si>
    <t>A mért adatok a C oszlopban találhatók. Feltesszük, hogy a változó eloszlása normális.</t>
  </si>
  <si>
    <t>Die gemessenen Daten sind in Spalte C befindlich. Es ist angenommen, dass die Variable normalverteilt ist.</t>
  </si>
  <si>
    <t>The measured data can be found in column C. The variable is supposed to be normally distributed.</t>
  </si>
  <si>
    <t>During the clinical trial of an immunosupressant drug the suspicion raised that it significantly influences blood potassium level.</t>
  </si>
  <si>
    <t>Wir wollen untersuchen, ob der Blutkaliumspiegel in der Diagnose des Morbus Behçet anwendbar ist.</t>
  </si>
  <si>
    <t>Meg szeretnénk vizsgálni, hogy a Behçet-kór diagnózisának felállításában felhasználható-e a vér káliumszintje.</t>
  </si>
  <si>
    <t>We would like to investigate if the blood potassium level would be useful in the diagnosis of Behçet's disease.</t>
  </si>
  <si>
    <t>Deshalb maßen wir den Blutkaliumspiegel von zehn Morbus-Behçet-Patienten.</t>
  </si>
  <si>
    <t>Gibt es eine bedeutende Abweichung von dem 4,25 mmol/L Referenzwert?</t>
  </si>
  <si>
    <t>Is there a significant deviation from the 4.25 mmol/L reference value?</t>
  </si>
  <si>
    <t>As part of this investigation we measured the blood potassium concentration of ten Behçet's disease patients.</t>
  </si>
  <si>
    <t>Wir wollen untersuchen, ob der Blutkaliumspiegel in der Diagnose des Morbus Basedow anwendbar ist.</t>
  </si>
  <si>
    <t>Deshalb maßen wir den Blutkaliumspiegel von zehn Morbus-Basedow-Patienten und zehn gesunden Personen.</t>
  </si>
  <si>
    <t>We would like to investigate if the blood potassium level would be useful in the diagnosis of Graves' disease.</t>
  </si>
  <si>
    <t>As part of this investigation we measured the blood potassium concentration of ten Graves' disease patients as well as ten healthy persons.</t>
  </si>
  <si>
    <t>kritikus p(F)-érték</t>
  </si>
  <si>
    <t>minta F-értéke (nagyobb) (képlettel)</t>
  </si>
  <si>
    <t>kritische p(F)-Wert</t>
  </si>
  <si>
    <t>Datenanzahl (1)</t>
  </si>
  <si>
    <t>Kranke</t>
  </si>
  <si>
    <t>Gesunde</t>
  </si>
  <si>
    <t>Datenanzahl (2)</t>
  </si>
  <si>
    <t>Freiheitsgrad (1)</t>
  </si>
  <si>
    <t>Freiheitsgrad (2)</t>
  </si>
  <si>
    <t>Varianz (1)</t>
  </si>
  <si>
    <t>Varianz (2)</t>
  </si>
  <si>
    <t>F-Wert der Stichprobe (größere) (mit Formel)</t>
  </si>
  <si>
    <t>einseitiger p(F)-Wert der Stichprobe (F.VERT.RE)</t>
  </si>
  <si>
    <t>zweiseitiger p(F)-Wert der Stichprobe (2*F.VERT.RE)</t>
  </si>
  <si>
    <t>minta egyszélű p(F)-értéke (F.ELOSZLÁS.JOBB)</t>
  </si>
  <si>
    <t>F-Wert der Stichprobe (größere) (F.INV.RE)</t>
  </si>
  <si>
    <t>zweiseitiger p(F)-Wert der Stichprobe (F.TEST)</t>
  </si>
  <si>
    <t>minta kétszélű p(F)-értéke (2*F.ELOSZLÁS.JOBB)</t>
  </si>
  <si>
    <t>minta kétszélű p(F)-értéke (F.PRÓB)</t>
  </si>
  <si>
    <t>minta F-értéke (nagyobb) (F.INVERZ.JOBB)</t>
  </si>
  <si>
    <t>critical p(F) value</t>
  </si>
  <si>
    <t>data count (1)</t>
  </si>
  <si>
    <t>data count (2)</t>
  </si>
  <si>
    <t>number of degrees of freedom (1)</t>
  </si>
  <si>
    <t>number of degrees of freedom (2)</t>
  </si>
  <si>
    <t>variance (1)</t>
  </si>
  <si>
    <t>variance (2)</t>
  </si>
  <si>
    <t>sample F-value (greater) (with formula)</t>
  </si>
  <si>
    <t>one tailed p(F)-value of the sample (F.DIST.RT)</t>
  </si>
  <si>
    <t>two tailed p(F)-value of the sample (2*F.DIST.RT)</t>
  </si>
  <si>
    <t>two tailed p(F)-value of the sample (F.TEST)</t>
  </si>
  <si>
    <t>sample F-value (greater) (F.INV.RT)</t>
  </si>
  <si>
    <t>elemszám (1)</t>
  </si>
  <si>
    <t>elemszám (2)</t>
  </si>
  <si>
    <t xml:space="preserve">szabadsági fokok száma (1) </t>
  </si>
  <si>
    <t xml:space="preserve">szabadsági fokok száma (2) </t>
  </si>
  <si>
    <t>variancia (1)</t>
  </si>
  <si>
    <t>variancia (2)</t>
  </si>
  <si>
    <t>Az eltérés jelentős (a minták heteroszkedasztikusak)</t>
  </si>
  <si>
    <t>Der Unterschied ist bedeutend (die Stichproben sind heteroskedastisch).</t>
  </si>
  <si>
    <t>Is there a significant difference between the variances of the two samples?</t>
  </si>
  <si>
    <t>The difference is significant (the samples are heteroskedastic)</t>
  </si>
  <si>
    <t>Az illesztett egyenes meredeksége lényegesen eltér 0-tól.</t>
  </si>
  <si>
    <t>glicerinkoncentráció (c) [mol/L]</t>
  </si>
  <si>
    <t>törésmutató (n)</t>
  </si>
  <si>
    <t>Különböző koncentrációjú glicerinoldatok törésmutatóit mértük meg.</t>
  </si>
  <si>
    <t>Határozd meg a mérési pontokra legjobban illeszkedő egyenes paramétereit, illetve a korrelációs és determinációs együtthatót!</t>
  </si>
  <si>
    <t>meredekség</t>
  </si>
  <si>
    <t>a</t>
  </si>
  <si>
    <t>b</t>
  </si>
  <si>
    <t>R</t>
  </si>
  <si>
    <r>
      <rPr>
        <i/>
        <sz val="11"/>
        <color theme="1"/>
        <rFont val="Calibri"/>
        <family val="2"/>
        <charset val="238"/>
        <scheme val="minor"/>
      </rPr>
      <t>R</t>
    </r>
    <r>
      <rPr>
        <vertAlign val="superscript"/>
        <sz val="11"/>
        <color theme="1"/>
        <rFont val="Calibri"/>
        <family val="2"/>
        <charset val="238"/>
        <scheme val="minor"/>
      </rPr>
      <t>2</t>
    </r>
  </si>
  <si>
    <t>korrelációs együttható</t>
  </si>
  <si>
    <t>determinációs együttható</t>
  </si>
  <si>
    <t>alternatív hipotézis</t>
  </si>
  <si>
    <t>y-tengelymetszet</t>
  </si>
  <si>
    <t>Van-e szignifikáns korreláció y és x között?</t>
  </si>
  <si>
    <r>
      <rPr>
        <i/>
        <sz val="11"/>
        <color theme="1"/>
        <rFont val="Calibri"/>
        <family val="2"/>
        <charset val="238"/>
        <scheme val="minor"/>
      </rPr>
      <t>H</t>
    </r>
    <r>
      <rPr>
        <vertAlign val="subscript"/>
        <sz val="11"/>
        <color theme="1"/>
        <rFont val="Calibri"/>
        <family val="2"/>
        <charset val="238"/>
        <scheme val="minor"/>
      </rPr>
      <t>0</t>
    </r>
    <r>
      <rPr>
        <sz val="11"/>
        <color theme="1"/>
        <rFont val="Calibri"/>
        <family val="2"/>
        <charset val="238"/>
        <scheme val="minor"/>
      </rPr>
      <t xml:space="preserve">: </t>
    </r>
    <r>
      <rPr>
        <i/>
        <sz val="11"/>
        <color theme="1"/>
        <rFont val="Calibri"/>
        <family val="2"/>
        <charset val="238"/>
        <scheme val="minor"/>
      </rPr>
      <t>a</t>
    </r>
    <r>
      <rPr>
        <sz val="11"/>
        <color theme="1"/>
        <rFont val="Calibri"/>
        <family val="2"/>
        <charset val="238"/>
        <scheme val="minor"/>
      </rPr>
      <t xml:space="preserve"> = 0</t>
    </r>
  </si>
  <si>
    <t>hipotézisvizsgálat: korrelációs t-próba</t>
  </si>
  <si>
    <t>elemszám (párok száma!)</t>
  </si>
  <si>
    <t>minta t-értéke</t>
  </si>
  <si>
    <r>
      <rPr>
        <i/>
        <sz val="11"/>
        <color theme="1"/>
        <rFont val="Calibri"/>
        <family val="2"/>
        <charset val="238"/>
        <scheme val="minor"/>
      </rPr>
      <t>df</t>
    </r>
    <r>
      <rPr>
        <sz val="11"/>
        <color theme="1"/>
        <rFont val="Calibri"/>
        <family val="2"/>
        <charset val="238"/>
        <scheme val="minor"/>
      </rPr>
      <t xml:space="preserve"> = </t>
    </r>
    <r>
      <rPr>
        <i/>
        <sz val="11"/>
        <color theme="1"/>
        <rFont val="Calibri"/>
        <family val="2"/>
        <charset val="238"/>
        <scheme val="minor"/>
      </rPr>
      <t>n</t>
    </r>
    <r>
      <rPr>
        <sz val="11"/>
        <color theme="1"/>
        <rFont val="Calibri"/>
        <family val="2"/>
        <charset val="238"/>
        <scheme val="minor"/>
      </rPr>
      <t xml:space="preserve"> – 2</t>
    </r>
  </si>
  <si>
    <t>We measured the refractive index of glycerol solutions with various concentrations.</t>
  </si>
  <si>
    <t>Determine the parameters of the best fitting line, as well as the coefficients of correlation and determination.</t>
  </si>
  <si>
    <t>Bestimme die Parameter der sich an die Messpunkte am besten anpassenden Gerade, bzw. den Korrelationskoeffizient und das Bestimmtheitsmaß.</t>
  </si>
  <si>
    <t>Wir maßen die Brechzahl von Glycerinlösungen verschiedener Konzentrationen.</t>
  </si>
  <si>
    <t>glycerol concentration (c) [mol/L]</t>
  </si>
  <si>
    <t>Brechzahl</t>
  </si>
  <si>
    <t>refracive index</t>
  </si>
  <si>
    <t>Steigung</t>
  </si>
  <si>
    <t>Y-Achsenabschnitt</t>
  </si>
  <si>
    <t>slope (increment, gradient)</t>
  </si>
  <si>
    <t>y axis intercept</t>
  </si>
  <si>
    <t>coefficient of correlation</t>
  </si>
  <si>
    <t>coefficient of determination</t>
  </si>
  <si>
    <t>Glycerinkonzent-ration (c) [mol/L]</t>
  </si>
  <si>
    <t>Az illesztett egyenes meredeksége 0 (vagy attól csak véletlenül tér el).</t>
  </si>
  <si>
    <t>Hypothesenuntersuchung: t-Test für Korrelation</t>
  </si>
  <si>
    <t>alternative Hypothese</t>
  </si>
  <si>
    <t>Gibt es bedeutende Korrelation zwischen y und x?</t>
  </si>
  <si>
    <t>Die Steigung der angepassten Linie ist 0 (oder weicht davon ab nur wegen Zufall)</t>
  </si>
  <si>
    <t>Die Steigung der angepassten Linie weicht bedeutend von 0 ab.</t>
  </si>
  <si>
    <t>Datenanzahl (Anzahl der Paare!)</t>
  </si>
  <si>
    <t>Freihetsgrad</t>
  </si>
  <si>
    <t>Stichproben-t-Wert</t>
  </si>
  <si>
    <t>Fehler erster Art (Alpha).</t>
  </si>
  <si>
    <r>
      <rPr>
        <i/>
        <sz val="11"/>
        <color theme="1"/>
        <rFont val="Calibri"/>
        <family val="2"/>
        <charset val="238"/>
        <scheme val="minor"/>
      </rPr>
      <t>H</t>
    </r>
    <r>
      <rPr>
        <vertAlign val="subscript"/>
        <sz val="11"/>
        <color theme="1"/>
        <rFont val="Calibri"/>
        <family val="2"/>
        <charset val="238"/>
        <scheme val="minor"/>
      </rPr>
      <t>0</t>
    </r>
    <r>
      <rPr>
        <sz val="11"/>
        <color theme="1"/>
        <rFont val="Calibri"/>
        <family val="2"/>
        <charset val="238"/>
        <scheme val="minor"/>
      </rPr>
      <t>: (</t>
    </r>
    <r>
      <rPr>
        <i/>
        <sz val="11"/>
        <color theme="1"/>
        <rFont val="Calibri"/>
        <family val="2"/>
        <charset val="238"/>
        <scheme val="minor"/>
      </rPr>
      <t>s</t>
    </r>
    <r>
      <rPr>
        <vertAlign val="subscript"/>
        <sz val="11"/>
        <color theme="1"/>
        <rFont val="Calibri"/>
        <family val="2"/>
        <charset val="238"/>
        <scheme val="minor"/>
      </rPr>
      <t>1</t>
    </r>
    <r>
      <rPr>
        <sz val="11"/>
        <color theme="1"/>
        <rFont val="Calibri"/>
        <family val="2"/>
        <charset val="238"/>
        <scheme val="minor"/>
      </rPr>
      <t>)</t>
    </r>
    <r>
      <rPr>
        <vertAlign val="superscript"/>
        <sz val="11"/>
        <color theme="1"/>
        <rFont val="Calibri"/>
        <family val="2"/>
        <charset val="238"/>
        <scheme val="minor"/>
      </rPr>
      <t>2</t>
    </r>
    <r>
      <rPr>
        <sz val="11"/>
        <color theme="1"/>
        <rFont val="Calibri"/>
        <family val="2"/>
        <charset val="238"/>
        <scheme val="minor"/>
      </rPr>
      <t>/(</t>
    </r>
    <r>
      <rPr>
        <i/>
        <sz val="11"/>
        <color theme="1"/>
        <rFont val="Calibri"/>
        <family val="2"/>
        <charset val="238"/>
        <scheme val="minor"/>
      </rPr>
      <t>s</t>
    </r>
    <r>
      <rPr>
        <vertAlign val="subscript"/>
        <sz val="11"/>
        <color theme="1"/>
        <rFont val="Calibri"/>
        <family val="2"/>
        <charset val="238"/>
        <scheme val="minor"/>
      </rPr>
      <t>2</t>
    </r>
    <r>
      <rPr>
        <sz val="11"/>
        <color theme="1"/>
        <rFont val="Calibri"/>
        <family val="2"/>
        <charset val="238"/>
        <scheme val="minor"/>
      </rPr>
      <t>)</t>
    </r>
    <r>
      <rPr>
        <vertAlign val="superscript"/>
        <sz val="11"/>
        <color theme="1"/>
        <rFont val="Calibri"/>
        <family val="2"/>
        <charset val="238"/>
        <scheme val="minor"/>
      </rPr>
      <t>2</t>
    </r>
    <r>
      <rPr>
        <sz val="11"/>
        <color theme="1"/>
        <rFont val="Calibri"/>
        <family val="2"/>
        <charset val="238"/>
        <scheme val="minor"/>
      </rPr>
      <t xml:space="preserve"> = 1</t>
    </r>
  </si>
  <si>
    <r>
      <rPr>
        <i/>
        <sz val="11"/>
        <color theme="1"/>
        <rFont val="Calibri"/>
        <family val="2"/>
        <charset val="238"/>
        <scheme val="minor"/>
      </rPr>
      <t>df</t>
    </r>
    <r>
      <rPr>
        <vertAlign val="subscript"/>
        <sz val="11"/>
        <color theme="1"/>
        <rFont val="Calibri"/>
        <family val="2"/>
        <charset val="238"/>
        <scheme val="minor"/>
      </rPr>
      <t>1</t>
    </r>
    <r>
      <rPr>
        <sz val="11"/>
        <color theme="1"/>
        <rFont val="Calibri"/>
        <family val="2"/>
        <charset val="238"/>
        <scheme val="minor"/>
      </rPr>
      <t xml:space="preserve"> = </t>
    </r>
    <r>
      <rPr>
        <i/>
        <sz val="11"/>
        <color theme="1"/>
        <rFont val="Calibri"/>
        <family val="2"/>
        <charset val="238"/>
        <scheme val="minor"/>
      </rPr>
      <t>n</t>
    </r>
    <r>
      <rPr>
        <vertAlign val="subscript"/>
        <sz val="11"/>
        <color theme="1"/>
        <rFont val="Calibri"/>
        <family val="2"/>
        <charset val="238"/>
        <scheme val="minor"/>
      </rPr>
      <t>1</t>
    </r>
    <r>
      <rPr>
        <sz val="11"/>
        <color theme="1"/>
        <rFont val="Calibri"/>
        <family val="2"/>
        <charset val="238"/>
        <scheme val="minor"/>
      </rPr>
      <t xml:space="preserve"> – 1</t>
    </r>
  </si>
  <si>
    <r>
      <rPr>
        <i/>
        <sz val="11"/>
        <color theme="1"/>
        <rFont val="Calibri"/>
        <family val="2"/>
        <charset val="238"/>
        <scheme val="minor"/>
      </rPr>
      <t>df</t>
    </r>
    <r>
      <rPr>
        <vertAlign val="subscript"/>
        <sz val="11"/>
        <color theme="1"/>
        <rFont val="Calibri"/>
        <family val="2"/>
        <charset val="238"/>
        <scheme val="minor"/>
      </rPr>
      <t>2</t>
    </r>
    <r>
      <rPr>
        <sz val="11"/>
        <color theme="1"/>
        <rFont val="Calibri"/>
        <family val="2"/>
        <charset val="238"/>
        <scheme val="minor"/>
      </rPr>
      <t xml:space="preserve"> = </t>
    </r>
    <r>
      <rPr>
        <i/>
        <sz val="11"/>
        <color theme="1"/>
        <rFont val="Calibri"/>
        <family val="2"/>
        <charset val="238"/>
        <scheme val="minor"/>
      </rPr>
      <t>n</t>
    </r>
    <r>
      <rPr>
        <vertAlign val="subscript"/>
        <sz val="11"/>
        <color theme="1"/>
        <rFont val="Calibri"/>
        <family val="2"/>
        <charset val="238"/>
        <scheme val="minor"/>
      </rPr>
      <t>2</t>
    </r>
    <r>
      <rPr>
        <sz val="11"/>
        <color theme="1"/>
        <rFont val="Calibri"/>
        <family val="2"/>
        <charset val="238"/>
        <scheme val="minor"/>
      </rPr>
      <t xml:space="preserve"> – 1</t>
    </r>
  </si>
  <si>
    <r>
      <rPr>
        <i/>
        <sz val="11"/>
        <color theme="1"/>
        <rFont val="Calibri"/>
        <family val="2"/>
        <charset val="238"/>
        <scheme val="minor"/>
      </rPr>
      <t>n</t>
    </r>
    <r>
      <rPr>
        <vertAlign val="subscript"/>
        <sz val="11"/>
        <color theme="1"/>
        <rFont val="Calibri"/>
        <family val="2"/>
        <charset val="238"/>
        <scheme val="minor"/>
      </rPr>
      <t>1</t>
    </r>
  </si>
  <si>
    <r>
      <rPr>
        <i/>
        <sz val="11"/>
        <color theme="1"/>
        <rFont val="Calibri"/>
        <family val="2"/>
        <charset val="238"/>
        <scheme val="minor"/>
      </rPr>
      <t>n</t>
    </r>
    <r>
      <rPr>
        <vertAlign val="subscript"/>
        <sz val="11"/>
        <color theme="1"/>
        <rFont val="Calibri"/>
        <family val="2"/>
        <charset val="238"/>
        <scheme val="minor"/>
      </rPr>
      <t>2</t>
    </r>
    <r>
      <rPr>
        <sz val="12"/>
        <color theme="1"/>
        <rFont val="Calibri"/>
        <family val="2"/>
        <scheme val="minor"/>
      </rPr>
      <t/>
    </r>
  </si>
  <si>
    <r>
      <rPr>
        <sz val="11"/>
        <color theme="1"/>
        <rFont val="Calibri"/>
        <family val="2"/>
        <charset val="238"/>
        <scheme val="minor"/>
      </rPr>
      <t>(</t>
    </r>
    <r>
      <rPr>
        <i/>
        <sz val="11"/>
        <color theme="1"/>
        <rFont val="Calibri"/>
        <family val="2"/>
        <charset val="238"/>
        <scheme val="minor"/>
      </rPr>
      <t>s</t>
    </r>
    <r>
      <rPr>
        <vertAlign val="subscript"/>
        <sz val="11"/>
        <color theme="1"/>
        <rFont val="Calibri"/>
        <family val="2"/>
        <charset val="238"/>
        <scheme val="minor"/>
      </rPr>
      <t>1</t>
    </r>
    <r>
      <rPr>
        <sz val="11"/>
        <color theme="1"/>
        <rFont val="Calibri"/>
        <family val="2"/>
        <charset val="238"/>
        <scheme val="minor"/>
      </rPr>
      <t>)</t>
    </r>
    <r>
      <rPr>
        <vertAlign val="superscript"/>
        <sz val="11"/>
        <color theme="1"/>
        <rFont val="Calibri"/>
        <family val="2"/>
        <charset val="238"/>
        <scheme val="minor"/>
      </rPr>
      <t>2</t>
    </r>
  </si>
  <si>
    <r>
      <rPr>
        <sz val="11"/>
        <color theme="1"/>
        <rFont val="Calibri"/>
        <family val="2"/>
        <charset val="238"/>
        <scheme val="minor"/>
      </rPr>
      <t>(</t>
    </r>
    <r>
      <rPr>
        <i/>
        <sz val="11"/>
        <color theme="1"/>
        <rFont val="Calibri"/>
        <family val="2"/>
        <charset val="238"/>
        <scheme val="minor"/>
      </rPr>
      <t>s</t>
    </r>
    <r>
      <rPr>
        <vertAlign val="subscript"/>
        <sz val="11"/>
        <color theme="1"/>
        <rFont val="Calibri"/>
        <family val="2"/>
        <charset val="238"/>
        <scheme val="minor"/>
      </rPr>
      <t>2</t>
    </r>
    <r>
      <rPr>
        <sz val="11"/>
        <color theme="1"/>
        <rFont val="Calibri"/>
        <family val="2"/>
        <charset val="238"/>
        <scheme val="minor"/>
      </rPr>
      <t>)</t>
    </r>
    <r>
      <rPr>
        <vertAlign val="superscript"/>
        <sz val="11"/>
        <color theme="1"/>
        <rFont val="Calibri"/>
        <family val="2"/>
        <charset val="238"/>
        <scheme val="minor"/>
      </rPr>
      <t>2</t>
    </r>
  </si>
  <si>
    <r>
      <rPr>
        <i/>
        <sz val="11"/>
        <color theme="1"/>
        <rFont val="Calibri"/>
        <family val="2"/>
        <charset val="238"/>
        <scheme val="minor"/>
      </rPr>
      <t>F</t>
    </r>
    <r>
      <rPr>
        <sz val="11"/>
        <color theme="1"/>
        <rFont val="Calibri"/>
        <family val="2"/>
        <charset val="238"/>
        <scheme val="minor"/>
      </rPr>
      <t xml:space="preserve"> = (</t>
    </r>
    <r>
      <rPr>
        <i/>
        <sz val="11"/>
        <color theme="1"/>
        <rFont val="Calibri"/>
        <family val="2"/>
        <charset val="238"/>
        <scheme val="minor"/>
      </rPr>
      <t>s</t>
    </r>
    <r>
      <rPr>
        <vertAlign val="subscript"/>
        <sz val="11"/>
        <color theme="1"/>
        <rFont val="Calibri"/>
        <family val="2"/>
        <charset val="238"/>
        <scheme val="minor"/>
      </rPr>
      <t>1</t>
    </r>
    <r>
      <rPr>
        <sz val="11"/>
        <color theme="1"/>
        <rFont val="Calibri"/>
        <family val="2"/>
        <charset val="238"/>
        <scheme val="minor"/>
      </rPr>
      <t>)</t>
    </r>
    <r>
      <rPr>
        <vertAlign val="superscript"/>
        <sz val="11"/>
        <color theme="1"/>
        <rFont val="Calibri"/>
        <family val="2"/>
        <charset val="238"/>
        <scheme val="minor"/>
      </rPr>
      <t>2</t>
    </r>
    <r>
      <rPr>
        <sz val="11"/>
        <color theme="1"/>
        <rFont val="Calibri"/>
        <family val="2"/>
        <charset val="238"/>
        <scheme val="minor"/>
      </rPr>
      <t>/(</t>
    </r>
    <r>
      <rPr>
        <i/>
        <sz val="11"/>
        <color theme="1"/>
        <rFont val="Calibri"/>
        <family val="2"/>
        <charset val="238"/>
        <scheme val="minor"/>
      </rPr>
      <t>s</t>
    </r>
    <r>
      <rPr>
        <vertAlign val="subscript"/>
        <sz val="11"/>
        <color theme="1"/>
        <rFont val="Calibri"/>
        <family val="2"/>
        <charset val="238"/>
        <scheme val="minor"/>
      </rPr>
      <t>2</t>
    </r>
    <r>
      <rPr>
        <sz val="11"/>
        <color theme="1"/>
        <rFont val="Calibri"/>
        <family val="2"/>
        <charset val="238"/>
        <scheme val="minor"/>
      </rPr>
      <t>)</t>
    </r>
    <r>
      <rPr>
        <vertAlign val="superscript"/>
        <sz val="11"/>
        <color theme="1"/>
        <rFont val="Calibri"/>
        <family val="2"/>
        <charset val="238"/>
        <scheme val="minor"/>
      </rPr>
      <t>2</t>
    </r>
  </si>
  <si>
    <t>Der Unterschied ist nicht bedeutend, das Verhältnis der Varianzen ist ungefähr eins, die Stichproben sind homoskedastisch.</t>
  </si>
  <si>
    <t>Az eltérés nem jelentős, a varianciák aránya egy körüli, a minták homoszkedasztikusak.</t>
  </si>
  <si>
    <t>The difference is not significant, the variance ratio is around one, the samples are homoskedastic.</t>
  </si>
  <si>
    <t>próba típusa</t>
  </si>
  <si>
    <t>egymintás t-próba (valódi)</t>
  </si>
  <si>
    <t>Typ des Tests</t>
  </si>
  <si>
    <t>test type</t>
  </si>
  <si>
    <t>one sample t-test (real)</t>
  </si>
  <si>
    <t>egymintás t-próba (párosított)</t>
  </si>
  <si>
    <t>Einstichproben t-Test (gepaart)</t>
  </si>
  <si>
    <t>one sample t-test (paired)</t>
  </si>
  <si>
    <t>Einstichproben t-Test (echt)</t>
  </si>
  <si>
    <r>
      <rPr>
        <i/>
        <sz val="11"/>
        <color theme="1"/>
        <rFont val="Calibri"/>
        <family val="2"/>
        <charset val="238"/>
        <scheme val="minor"/>
      </rPr>
      <t>H</t>
    </r>
    <r>
      <rPr>
        <vertAlign val="subscript"/>
        <sz val="11"/>
        <color theme="1"/>
        <rFont val="Calibri"/>
        <family val="2"/>
        <charset val="238"/>
        <scheme val="minor"/>
      </rPr>
      <t>0</t>
    </r>
    <r>
      <rPr>
        <sz val="11"/>
        <color theme="1"/>
        <rFont val="Calibri"/>
        <family val="2"/>
        <charset val="238"/>
        <scheme val="minor"/>
      </rPr>
      <t xml:space="preserve">: </t>
    </r>
    <r>
      <rPr>
        <i/>
        <sz val="11"/>
        <color theme="1"/>
        <rFont val="Calibri"/>
        <family val="2"/>
        <charset val="238"/>
        <scheme val="minor"/>
      </rPr>
      <t>x</t>
    </r>
    <r>
      <rPr>
        <i/>
        <vertAlign val="subscript"/>
        <sz val="11"/>
        <color theme="1"/>
        <rFont val="Calibri"/>
        <family val="2"/>
        <charset val="238"/>
        <scheme val="minor"/>
      </rPr>
      <t>m2</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m1</t>
    </r>
    <r>
      <rPr>
        <sz val="11"/>
        <color theme="1"/>
        <rFont val="Calibri"/>
        <family val="2"/>
        <charset val="238"/>
        <scheme val="minor"/>
      </rPr>
      <t xml:space="preserve"> = 0</t>
    </r>
  </si>
  <si>
    <t>F-próba, majd t-próba két független mintára</t>
  </si>
  <si>
    <t>F-Test, dann t-Test für zwei unabhängige Stichproben</t>
  </si>
  <si>
    <t>F-test then t-test for two independent samples</t>
  </si>
  <si>
    <t>eltérések átlaga = átlagok eltérése</t>
  </si>
  <si>
    <t>Mittelwert der Abweichungen = Abweichung der Mittelwerte</t>
  </si>
  <si>
    <t>mean of deviations = deviation of the means</t>
  </si>
  <si>
    <r>
      <rPr>
        <i/>
        <sz val="11"/>
        <color theme="1"/>
        <rFont val="Calibri"/>
        <family val="2"/>
        <charset val="238"/>
        <scheme val="minor"/>
      </rPr>
      <t>(x</t>
    </r>
    <r>
      <rPr>
        <vertAlign val="subscript"/>
        <sz val="11"/>
        <color theme="1"/>
        <rFont val="Calibri"/>
        <family val="2"/>
        <charset val="238"/>
        <scheme val="minor"/>
      </rPr>
      <t>2</t>
    </r>
    <r>
      <rPr>
        <sz val="11"/>
        <color theme="1"/>
        <rFont val="Calibri"/>
        <family val="2"/>
        <charset val="238"/>
        <scheme val="minor"/>
      </rPr>
      <t xml:space="preserve"> – x</t>
    </r>
    <r>
      <rPr>
        <vertAlign val="subscript"/>
        <sz val="11"/>
        <color theme="1"/>
        <rFont val="Calibri"/>
        <family val="2"/>
        <charset val="238"/>
        <scheme val="minor"/>
      </rPr>
      <t>1</t>
    </r>
    <r>
      <rPr>
        <sz val="11"/>
        <color theme="1"/>
        <rFont val="Calibri"/>
        <family val="2"/>
        <charset val="238"/>
        <scheme val="minor"/>
      </rPr>
      <t>)</t>
    </r>
    <r>
      <rPr>
        <vertAlign val="subscript"/>
        <sz val="11"/>
        <color theme="1"/>
        <rFont val="Calibri"/>
        <family val="2"/>
        <charset val="238"/>
        <scheme val="minor"/>
      </rPr>
      <t>m</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m2</t>
    </r>
    <r>
      <rPr>
        <sz val="11"/>
        <color theme="1"/>
        <rFont val="Calibri"/>
        <family val="2"/>
        <charset val="238"/>
        <scheme val="minor"/>
      </rPr>
      <t xml:space="preserve"> – </t>
    </r>
    <r>
      <rPr>
        <i/>
        <sz val="11"/>
        <color theme="1"/>
        <rFont val="Calibri"/>
        <family val="2"/>
        <charset val="238"/>
        <scheme val="minor"/>
      </rPr>
      <t>x</t>
    </r>
    <r>
      <rPr>
        <i/>
        <vertAlign val="subscript"/>
        <sz val="11"/>
        <color theme="1"/>
        <rFont val="Calibri"/>
        <family val="2"/>
        <charset val="238"/>
        <scheme val="minor"/>
      </rPr>
      <t>m1</t>
    </r>
  </si>
  <si>
    <r>
      <rPr>
        <i/>
        <sz val="11"/>
        <color theme="1"/>
        <rFont val="Calibri"/>
        <family val="2"/>
        <charset val="238"/>
        <scheme val="minor"/>
      </rPr>
      <t>H</t>
    </r>
    <r>
      <rPr>
        <vertAlign val="subscript"/>
        <sz val="11"/>
        <color theme="1"/>
        <rFont val="Calibri"/>
        <family val="2"/>
        <charset val="238"/>
        <scheme val="minor"/>
      </rPr>
      <t>0</t>
    </r>
    <r>
      <rPr>
        <sz val="11"/>
        <color theme="1"/>
        <rFont val="Calibri"/>
        <family val="2"/>
        <charset val="238"/>
        <scheme val="minor"/>
      </rPr>
      <t xml:space="preserve">: </t>
    </r>
    <r>
      <rPr>
        <i/>
        <sz val="11"/>
        <color theme="1"/>
        <rFont val="Calibri"/>
        <family val="2"/>
        <charset val="238"/>
        <scheme val="minor"/>
      </rPr>
      <t>x</t>
    </r>
    <r>
      <rPr>
        <i/>
        <vertAlign val="subscript"/>
        <sz val="11"/>
        <color theme="1"/>
        <rFont val="Calibri"/>
        <family val="2"/>
        <charset val="238"/>
        <scheme val="minor"/>
      </rPr>
      <t>m</t>
    </r>
    <r>
      <rPr>
        <sz val="11"/>
        <color theme="1"/>
        <rFont val="Calibri"/>
        <family val="2"/>
        <charset val="238"/>
        <scheme val="minor"/>
      </rPr>
      <t xml:space="preserve"> – μ</t>
    </r>
    <r>
      <rPr>
        <sz val="11"/>
        <color theme="1"/>
        <rFont val="Calibri"/>
        <family val="2"/>
        <charset val="238"/>
        <scheme val="minor"/>
      </rPr>
      <t xml:space="preserve"> = 0</t>
    </r>
  </si>
  <si>
    <t>Referenciaérték (μ)</t>
  </si>
  <si>
    <t>Referenzwert (μ)</t>
  </si>
  <si>
    <t>Reference value (μ)</t>
  </si>
  <si>
    <r>
      <rPr>
        <i/>
        <sz val="11"/>
        <color theme="1"/>
        <rFont val="Calibri"/>
        <family val="2"/>
        <charset val="238"/>
        <scheme val="minor"/>
      </rPr>
      <t>p</t>
    </r>
    <r>
      <rPr>
        <sz val="11"/>
        <color theme="1"/>
        <rFont val="Calibri"/>
        <family val="2"/>
        <charset val="238"/>
        <scheme val="minor"/>
      </rPr>
      <t>(</t>
    </r>
    <r>
      <rPr>
        <i/>
        <sz val="11"/>
        <color theme="1"/>
        <rFont val="Calibri"/>
        <family val="2"/>
        <charset val="238"/>
        <scheme val="minor"/>
      </rPr>
      <t>F</t>
    </r>
    <r>
      <rPr>
        <sz val="11"/>
        <color theme="1"/>
        <rFont val="Calibri"/>
        <family val="2"/>
        <charset val="238"/>
        <scheme val="minor"/>
      </rPr>
      <t>)</t>
    </r>
  </si>
  <si>
    <t>F</t>
  </si>
  <si>
    <r>
      <rPr>
        <i/>
        <sz val="11"/>
        <color theme="1"/>
        <rFont val="Calibri"/>
        <family val="2"/>
        <charset val="238"/>
        <scheme val="minor"/>
      </rPr>
      <t>df</t>
    </r>
    <r>
      <rPr>
        <sz val="11"/>
        <color theme="1"/>
        <rFont val="Calibri"/>
        <family val="2"/>
        <charset val="238"/>
        <scheme val="minor"/>
      </rPr>
      <t xml:space="preserve"> = </t>
    </r>
    <r>
      <rPr>
        <i/>
        <sz val="11"/>
        <color theme="1"/>
        <rFont val="Calibri"/>
        <family val="2"/>
        <charset val="238"/>
        <scheme val="minor"/>
      </rPr>
      <t>n</t>
    </r>
    <r>
      <rPr>
        <vertAlign val="subscript"/>
        <sz val="11"/>
        <color theme="1"/>
        <rFont val="Calibri"/>
        <family val="2"/>
        <charset val="238"/>
        <scheme val="minor"/>
      </rPr>
      <t>1</t>
    </r>
    <r>
      <rPr>
        <sz val="11"/>
        <color theme="1"/>
        <rFont val="Calibri"/>
        <family val="2"/>
        <charset val="238"/>
        <scheme val="minor"/>
      </rPr>
      <t xml:space="preserve"> + </t>
    </r>
    <r>
      <rPr>
        <i/>
        <sz val="11"/>
        <color theme="1"/>
        <rFont val="Calibri"/>
        <family val="2"/>
        <charset val="238"/>
        <scheme val="minor"/>
      </rPr>
      <t>n</t>
    </r>
    <r>
      <rPr>
        <vertAlign val="subscript"/>
        <sz val="11"/>
        <color theme="1"/>
        <rFont val="Calibri"/>
        <family val="2"/>
        <charset val="238"/>
        <scheme val="minor"/>
      </rPr>
      <t>2</t>
    </r>
    <r>
      <rPr>
        <sz val="11"/>
        <color theme="1"/>
        <rFont val="Calibri"/>
        <family val="2"/>
        <charset val="238"/>
        <scheme val="minor"/>
      </rPr>
      <t xml:space="preserve"> – 2</t>
    </r>
  </si>
  <si>
    <r>
      <rPr>
        <i/>
        <sz val="11"/>
        <color theme="1"/>
        <rFont val="Calibri"/>
        <family val="2"/>
        <charset val="238"/>
        <scheme val="minor"/>
      </rPr>
      <t>n</t>
    </r>
    <r>
      <rPr>
        <vertAlign val="subscript"/>
        <sz val="11"/>
        <color theme="1"/>
        <rFont val="Calibri"/>
        <family val="2"/>
        <charset val="238"/>
        <scheme val="minor"/>
      </rPr>
      <t>1</t>
    </r>
    <r>
      <rPr>
        <sz val="11"/>
        <color theme="1"/>
        <rFont val="Calibri"/>
        <family val="2"/>
        <charset val="238"/>
        <scheme val="minor"/>
      </rPr>
      <t xml:space="preserve"> + </t>
    </r>
    <r>
      <rPr>
        <i/>
        <sz val="11"/>
        <color theme="1"/>
        <rFont val="Calibri"/>
        <family val="2"/>
        <charset val="238"/>
        <scheme val="minor"/>
      </rPr>
      <t>n</t>
    </r>
    <r>
      <rPr>
        <vertAlign val="subscript"/>
        <sz val="11"/>
        <color theme="1"/>
        <rFont val="Calibri"/>
        <family val="2"/>
        <charset val="238"/>
        <scheme val="minor"/>
      </rPr>
      <t>2</t>
    </r>
    <r>
      <rPr>
        <sz val="12"/>
        <color theme="1"/>
        <rFont val="Calibri"/>
        <family val="2"/>
        <scheme val="minor"/>
      </rPr>
      <t/>
    </r>
  </si>
  <si>
    <t>négyzetösszeg (1)</t>
  </si>
  <si>
    <t>négyzetösszeg (2)</t>
  </si>
  <si>
    <t>átlag (1)</t>
  </si>
  <si>
    <r>
      <rPr>
        <i/>
        <sz val="11"/>
        <color theme="1"/>
        <rFont val="Calibri"/>
        <family val="2"/>
        <charset val="238"/>
        <scheme val="minor"/>
      </rPr>
      <t>x</t>
    </r>
    <r>
      <rPr>
        <i/>
        <vertAlign val="subscript"/>
        <sz val="11"/>
        <color theme="1"/>
        <rFont val="Calibri"/>
        <family val="2"/>
        <charset val="238"/>
        <scheme val="minor"/>
      </rPr>
      <t>m</t>
    </r>
    <r>
      <rPr>
        <vertAlign val="subscript"/>
        <sz val="11"/>
        <color theme="1"/>
        <rFont val="Calibri"/>
        <family val="2"/>
        <charset val="238"/>
        <scheme val="minor"/>
      </rPr>
      <t>1</t>
    </r>
  </si>
  <si>
    <r>
      <rPr>
        <i/>
        <sz val="11"/>
        <color theme="1"/>
        <rFont val="Calibri"/>
        <family val="2"/>
        <charset val="238"/>
        <scheme val="minor"/>
      </rPr>
      <t>x</t>
    </r>
    <r>
      <rPr>
        <i/>
        <vertAlign val="subscript"/>
        <sz val="11"/>
        <color theme="1"/>
        <rFont val="Calibri"/>
        <family val="2"/>
        <charset val="238"/>
        <scheme val="minor"/>
      </rPr>
      <t>m</t>
    </r>
    <r>
      <rPr>
        <vertAlign val="subscript"/>
        <sz val="11"/>
        <color theme="1"/>
        <rFont val="Calibri"/>
        <family val="2"/>
        <charset val="238"/>
        <scheme val="minor"/>
      </rPr>
      <t>2</t>
    </r>
    <r>
      <rPr>
        <sz val="12"/>
        <color theme="1"/>
        <rFont val="Calibri"/>
        <family val="2"/>
        <scheme val="minor"/>
      </rPr>
      <t/>
    </r>
  </si>
  <si>
    <t>átlag (2)</t>
  </si>
  <si>
    <r>
      <rPr>
        <i/>
        <sz val="11"/>
        <color theme="1"/>
        <rFont val="Calibri"/>
        <family val="2"/>
        <charset val="238"/>
        <scheme val="minor"/>
      </rPr>
      <t>Q</t>
    </r>
    <r>
      <rPr>
        <vertAlign val="subscript"/>
        <sz val="11"/>
        <color theme="1"/>
        <rFont val="Calibri"/>
        <family val="2"/>
        <charset val="238"/>
        <scheme val="minor"/>
      </rPr>
      <t>1</t>
    </r>
  </si>
  <si>
    <r>
      <rPr>
        <i/>
        <sz val="11"/>
        <color theme="1"/>
        <rFont val="Calibri"/>
        <family val="2"/>
        <charset val="238"/>
        <scheme val="minor"/>
      </rPr>
      <t>Q</t>
    </r>
    <r>
      <rPr>
        <vertAlign val="subscript"/>
        <sz val="11"/>
        <color theme="1"/>
        <rFont val="Calibri"/>
        <family val="2"/>
        <charset val="238"/>
        <scheme val="minor"/>
      </rPr>
      <t>2</t>
    </r>
  </si>
  <si>
    <r>
      <rPr>
        <i/>
        <sz val="11"/>
        <color rgb="FFFF0000"/>
        <rFont val="Calibri"/>
        <family val="2"/>
        <charset val="238"/>
        <scheme val="minor"/>
      </rPr>
      <t>x</t>
    </r>
    <r>
      <rPr>
        <i/>
        <vertAlign val="subscript"/>
        <sz val="11"/>
        <color rgb="FFFF0000"/>
        <rFont val="Calibri"/>
        <family val="2"/>
        <charset val="238"/>
        <scheme val="minor"/>
      </rPr>
      <t>i</t>
    </r>
    <r>
      <rPr>
        <sz val="11"/>
        <color rgb="FFFF0000"/>
        <rFont val="Calibri"/>
        <family val="2"/>
        <charset val="238"/>
        <scheme val="minor"/>
      </rPr>
      <t xml:space="preserve"> – </t>
    </r>
    <r>
      <rPr>
        <i/>
        <sz val="11"/>
        <color rgb="FFFF0000"/>
        <rFont val="Calibri"/>
        <family val="2"/>
        <charset val="238"/>
        <scheme val="minor"/>
      </rPr>
      <t>x</t>
    </r>
    <r>
      <rPr>
        <i/>
        <vertAlign val="subscript"/>
        <sz val="11"/>
        <color rgb="FFFF0000"/>
        <rFont val="Calibri"/>
        <family val="2"/>
        <charset val="238"/>
        <scheme val="minor"/>
      </rPr>
      <t>m</t>
    </r>
  </si>
  <si>
    <r>
      <t>(</t>
    </r>
    <r>
      <rPr>
        <i/>
        <sz val="11"/>
        <color rgb="FFFF0000"/>
        <rFont val="Calibri"/>
        <family val="2"/>
        <charset val="238"/>
        <scheme val="minor"/>
      </rPr>
      <t>x</t>
    </r>
    <r>
      <rPr>
        <i/>
        <vertAlign val="subscript"/>
        <sz val="11"/>
        <color rgb="FFFF0000"/>
        <rFont val="Calibri"/>
        <family val="2"/>
        <charset val="238"/>
        <scheme val="minor"/>
      </rPr>
      <t>i</t>
    </r>
    <r>
      <rPr>
        <sz val="11"/>
        <color rgb="FFFF0000"/>
        <rFont val="Calibri"/>
        <family val="2"/>
        <charset val="238"/>
        <scheme val="minor"/>
      </rPr>
      <t xml:space="preserve"> – </t>
    </r>
    <r>
      <rPr>
        <i/>
        <sz val="11"/>
        <color rgb="FFFF0000"/>
        <rFont val="Calibri"/>
        <family val="2"/>
        <charset val="238"/>
        <scheme val="minor"/>
      </rPr>
      <t>x</t>
    </r>
    <r>
      <rPr>
        <i/>
        <vertAlign val="subscript"/>
        <sz val="11"/>
        <color rgb="FFFF0000"/>
        <rFont val="Calibri"/>
        <family val="2"/>
        <charset val="238"/>
        <scheme val="minor"/>
      </rPr>
      <t>m</t>
    </r>
    <r>
      <rPr>
        <sz val="11"/>
        <color rgb="FFFF0000"/>
        <rFont val="Calibri"/>
        <family val="2"/>
        <charset val="238"/>
        <scheme val="minor"/>
      </rPr>
      <t>)</t>
    </r>
    <r>
      <rPr>
        <vertAlign val="superscript"/>
        <sz val="11"/>
        <color rgb="FFFF0000"/>
        <rFont val="Calibri"/>
        <family val="2"/>
        <charset val="238"/>
        <scheme val="minor"/>
      </rPr>
      <t>2</t>
    </r>
  </si>
  <si>
    <t>szignifikanciaszint: 2%</t>
  </si>
  <si>
    <t>Signifikanzniveau: 2%</t>
  </si>
  <si>
    <t>level of significance: 2%</t>
  </si>
  <si>
    <t>1. Varianciák összevetése F-próbával</t>
  </si>
  <si>
    <t>Ez függetlenül a példában megadottól mindig 5%.</t>
  </si>
  <si>
    <t>H_0 megtartva</t>
  </si>
  <si>
    <t>1. Vergleichung der Varianzen durch F-Test</t>
  </si>
  <si>
    <t>1. Comparison of variances with F-test</t>
  </si>
  <si>
    <t>Das ist – unabhängig von dem in der Aufgabe gegebenen Wert – immer 5%.</t>
  </si>
  <si>
    <t>That is always 5%, independent of the significance level given in the task.</t>
  </si>
  <si>
    <r>
      <rPr>
        <i/>
        <sz val="11"/>
        <color theme="1"/>
        <rFont val="Calibri"/>
        <family val="2"/>
        <charset val="238"/>
        <scheme val="minor"/>
      </rPr>
      <t>p</t>
    </r>
    <r>
      <rPr>
        <sz val="11"/>
        <color theme="1"/>
        <rFont val="Calibri"/>
        <family val="2"/>
        <charset val="238"/>
        <scheme val="minor"/>
      </rPr>
      <t>(</t>
    </r>
    <r>
      <rPr>
        <i/>
        <sz val="11"/>
        <color theme="1"/>
        <rFont val="Calibri"/>
        <family val="2"/>
        <charset val="238"/>
        <scheme val="minor"/>
      </rPr>
      <t>F</t>
    </r>
    <r>
      <rPr>
        <sz val="11"/>
        <color theme="1"/>
        <rFont val="Calibri"/>
        <family val="2"/>
        <charset val="238"/>
        <scheme val="minor"/>
      </rPr>
      <t>)</t>
    </r>
    <r>
      <rPr>
        <i/>
        <vertAlign val="subscript"/>
        <sz val="11"/>
        <color theme="1"/>
        <rFont val="Calibri"/>
        <family val="2"/>
        <charset val="238"/>
        <scheme val="minor"/>
      </rPr>
      <t>crit</t>
    </r>
  </si>
  <si>
    <t>The variances do not differ significantly (the samples are homoskedastic)</t>
  </si>
  <si>
    <t>Mittelwert (1)</t>
  </si>
  <si>
    <t>mean (1)</t>
  </si>
  <si>
    <t>Mittelwert (2)</t>
  </si>
  <si>
    <t>mean (2)</t>
  </si>
  <si>
    <t>sum of squares (1)</t>
  </si>
  <si>
    <t>Quadratsumme (1)</t>
  </si>
  <si>
    <t>Quadratsumme (2)</t>
  </si>
  <si>
    <t>sum of squares (2)</t>
  </si>
  <si>
    <t>p(F)_Stichprobe &gt; p(F)_kritisch</t>
  </si>
  <si>
    <t>p(F)_smaple &gt; p(F)_crit</t>
  </si>
  <si>
    <t>p(t)_minta &lt; p(t)_krit</t>
  </si>
  <si>
    <t>A Basedow-kórban szenvedők vérkáliumszintje lényegesen eltér az egészségesekétől.</t>
  </si>
  <si>
    <t>Der Blutkaliumspiegel der Basedow-Patienten weicht bedeutend von der Normalgruppe ab.</t>
  </si>
  <si>
    <t>The blood potassium level of Graves' disease patients differs significantly from that of the normal group.</t>
  </si>
  <si>
    <t>entsprechend der am Anfang festgestellten 2% Signifikanzniveau</t>
  </si>
  <si>
    <t>with regard to the 2% level of significance set at the beginning</t>
  </si>
  <si>
    <t>a példában megszabott 2% szignifikanciaszintet figyelembe véve</t>
  </si>
  <si>
    <t>Van-e jelentős eltérés az átlagok között?</t>
  </si>
  <si>
    <t>Gibt es einen bedeutenden Unterschied zwischen den Mittelwerten?</t>
  </si>
  <si>
    <t>Is there a significant difference between the means of the two samples?</t>
  </si>
  <si>
    <t>Der Unterschied ist nicht bedeutend (es gibt einen nur wegen zufälliges Fehlers).</t>
  </si>
  <si>
    <t>The difference is not significant (it is due to random error).</t>
  </si>
  <si>
    <t>Der Unteschied ist bedeutend (er ist wegen systematischer Abweichung).</t>
  </si>
  <si>
    <t>The difference is significant (it is due to systematic deviation).</t>
  </si>
  <si>
    <t>Gibt es einen bedeutenden Unterschied zwischen den Varianzen der Stichproben?</t>
  </si>
  <si>
    <t>vérkáliumszint (mmol/L)</t>
  </si>
  <si>
    <t>beteg</t>
  </si>
  <si>
    <t>egészséges</t>
  </si>
  <si>
    <t>blood potassium level (mmol/L)</t>
  </si>
  <si>
    <t>healthy</t>
  </si>
  <si>
    <t>ill</t>
  </si>
  <si>
    <t>2. Megfelelő kétmintás t-próba elvégzése</t>
  </si>
  <si>
    <t>2. Durchführung des angemessenen Zweistichproben-T-Tests</t>
  </si>
  <si>
    <t>2. Execution of the adequate two-sample-t-test</t>
  </si>
  <si>
    <t>p(t)_Stichprobe &lt; p(t)_kritisch</t>
  </si>
  <si>
    <t>p(t)_smaple &lt; p(t)_crit</t>
  </si>
  <si>
    <t>Wir wollen untersuchen, ob der Blutkaliumspiegel in der Diagnose der Creutzfeldt-Jakob-Krankheit anwendbar ist.</t>
  </si>
  <si>
    <t>Deshalb maßen wir den Blutkaliumspiegel von zehn Creutzfeldt-Jakob-Kranken und zehn gesunden Personen.</t>
  </si>
  <si>
    <t>We would like to investigate if the blood potassium level would be useful in the diagnosis of Creutzfeldt–Jakob disease.</t>
  </si>
  <si>
    <t>As part of this investigation we measured the blood potassium concentration of ten Creutzfeldt–Jakob disease patients as well as ten healthy persons.</t>
  </si>
  <si>
    <t>p(F)_Stichprobe &lt; p(F)_kritisch</t>
  </si>
  <si>
    <t>p(F)_smaple &lt; p(F)_crit</t>
  </si>
  <si>
    <t>Die Varianzen weichen nicht bedeutend ab (die Stichproben sind homoskedastisch).</t>
  </si>
  <si>
    <t>Die Varianzen weichen bedeutend ab (die Stichproben sind heteroskedastisch).</t>
  </si>
  <si>
    <t>The variances differ significantly (the samples are heteroskedastic)</t>
  </si>
  <si>
    <r>
      <rPr>
        <i/>
        <sz val="11"/>
        <color theme="1"/>
        <rFont val="Calibri"/>
        <family val="2"/>
        <charset val="238"/>
        <scheme val="minor"/>
      </rPr>
      <t>df</t>
    </r>
  </si>
  <si>
    <r>
      <rPr>
        <i/>
        <sz val="11"/>
        <color theme="1"/>
        <rFont val="Calibri"/>
        <family val="2"/>
        <charset val="238"/>
        <scheme val="minor"/>
      </rPr>
      <t>s</t>
    </r>
    <r>
      <rPr>
        <vertAlign val="subscript"/>
        <sz val="11"/>
        <color theme="1"/>
        <rFont val="Calibri"/>
        <family val="2"/>
        <charset val="238"/>
        <scheme val="minor"/>
      </rPr>
      <t>1</t>
    </r>
    <r>
      <rPr>
        <vertAlign val="superscript"/>
        <sz val="11"/>
        <color theme="1"/>
        <rFont val="Calibri"/>
        <family val="2"/>
        <charset val="238"/>
        <scheme val="minor"/>
      </rPr>
      <t>2</t>
    </r>
  </si>
  <si>
    <r>
      <rPr>
        <i/>
        <sz val="11"/>
        <color theme="1"/>
        <rFont val="Calibri"/>
        <family val="2"/>
        <charset val="238"/>
        <scheme val="minor"/>
      </rPr>
      <t>s</t>
    </r>
    <r>
      <rPr>
        <vertAlign val="subscript"/>
        <sz val="11"/>
        <color theme="1"/>
        <rFont val="Calibri"/>
        <family val="2"/>
        <charset val="238"/>
        <scheme val="minor"/>
      </rPr>
      <t>2</t>
    </r>
    <r>
      <rPr>
        <vertAlign val="superscript"/>
        <sz val="11"/>
        <color theme="1"/>
        <rFont val="Calibri"/>
        <family val="2"/>
        <charset val="238"/>
        <scheme val="minor"/>
      </rPr>
      <t>2</t>
    </r>
  </si>
  <si>
    <t>szignifikanciaszint: 4%</t>
  </si>
  <si>
    <t>Signifikanzniveau: 4%</t>
  </si>
  <si>
    <t>level of significance: 4%</t>
  </si>
  <si>
    <t>a példában megszabott 4% szignifikanciaszintet figyelembe véve</t>
  </si>
  <si>
    <t>entsprechend der am Anfang festgestellten 4% Signifikanzniveau</t>
  </si>
  <si>
    <t>with regard to the 4% level of significance set at the beginning</t>
  </si>
  <si>
    <t>p(t)_minta &gt; p(t)_krit</t>
  </si>
  <si>
    <t>p(t)_Stichprobe &gt; p(t)_kritisch</t>
  </si>
  <si>
    <t>p(t)_smaple &gt; p(t)_crit</t>
  </si>
  <si>
    <t>A Creutzfeldt–Jakob-kórban szenvedők vérkáliumszintje nem tér el lényegesen az egészségesekétől.</t>
  </si>
  <si>
    <t>Der Blutkaliumspiegel der Creutzfeldt–Jakob-Kranken weicht nicht bedeutend von der Normalgruppe ab.</t>
  </si>
  <si>
    <t>The blood potassium level of Creutzfeldt–Jakob-disease patients does not differ significantly from that of the normal group.</t>
  </si>
  <si>
    <t>A kétféle módonl számolt p(t)-érték közötti eltérés abból adódik, hogy a T.ELOSZLÁS.2SZ egészre kerekíti a szabadsági fokokat, míg a T.PRÓB interpolációval számolja a tört szabadsági fokhoz tartozó valószínűséget.</t>
  </si>
  <si>
    <t>The deviation between the p(t) values calculated in two ways is due to the fact that the T.DIST.2T function rounds df to an integer while the T.TEST function uses interpolation to calculate the probability corresponding to fractional df.</t>
  </si>
  <si>
    <t>Die Differenz zwischen den in zwei weisen gerechneten p(t)-Werten ist wegen der Tatsache, dass die T.VERT.2S rundet Freiheitsgrad zu einer ganzen Zahl, aber T.TEST wendet Interpolation an, um die zum Bruchfreiheitsgrad gehörende Wkeit zu berechnen.</t>
  </si>
  <si>
    <t>hypothesis test: t-test for correlation</t>
  </si>
  <si>
    <t>Is there a significant correlation between y and x?</t>
  </si>
  <si>
    <t>The slope of the fitted linear is 0 (or deviates from it only due to sampling error).</t>
  </si>
  <si>
    <t>The slope of the fitted linear differs from 0 significantly.</t>
  </si>
  <si>
    <t>data count (number of pairs)</t>
  </si>
  <si>
    <t>sample t-value</t>
  </si>
  <si>
    <t>two-tailed sample p(t)-value</t>
  </si>
  <si>
    <t>zweisetige Stichproben-p(t)-Wert</t>
  </si>
  <si>
    <t>minta kétszélű p(t)-értéke</t>
  </si>
  <si>
    <t>A korreláció szignifikáns.</t>
  </si>
  <si>
    <t>Die Korrelation ist bedeutend.</t>
  </si>
  <si>
    <t>The correlation is significant.</t>
  </si>
  <si>
    <t>Korrelationskoeffizient</t>
  </si>
  <si>
    <t>Bestimmtheitsmaß (auch: Determinationskoeffizient)</t>
  </si>
  <si>
    <t>Szignifikáns-e a törésmutatók és koncentrációk közötti korreláció? Legyen a szignifikanciaszint 3%.</t>
  </si>
  <si>
    <t>Ist die Korrelation zwischen den Brechzahlen und den Konzentrationen bedeutend? Sei das Signifikanzniveau 3%.</t>
  </si>
  <si>
    <t>Is the correlation between refractive indices and concentrations significant? Let the level of signifikance be 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</si>
</sst>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2"/>
      <color theme="1"/>
      <name val="Calibri"/>
      <family val="2"/>
      <scheme val="minor"/>
    </font>
    <font>
      <sz val="11"/>
      <color rgb="FFFF0000"/>
      <name val="Calibri"/>
      <family val="2"/>
      <charset val="238"/>
      <scheme val="minor"/>
    </font>
    <font>
      <b/>
      <sz val="11"/>
      <color theme="1"/>
      <name val="Calibri"/>
      <family val="2"/>
      <charset val="238"/>
      <scheme val="minor"/>
    </font>
    <font>
      <sz val="11"/>
      <color rgb="FF00B050"/>
      <name val="Calibri"/>
      <family val="2"/>
      <charset val="238"/>
      <scheme val="minor"/>
    </font>
    <font>
      <sz val="11"/>
      <color rgb="FFFF6600"/>
      <name val="Calibri"/>
      <family val="2"/>
      <charset val="238"/>
      <scheme val="minor"/>
    </font>
    <font>
      <sz val="11"/>
      <color rgb="FF0000FF"/>
      <name val="Calibri"/>
      <family val="2"/>
      <charset val="238"/>
      <scheme val="minor"/>
    </font>
    <font>
      <u/>
      <sz val="11"/>
      <color theme="11"/>
      <name val="Calibri"/>
      <family val="2"/>
      <charset val="238"/>
      <scheme val="minor"/>
    </font>
    <font>
      <sz val="11"/>
      <name val="Calibri"/>
      <family val="2"/>
      <charset val="238"/>
      <scheme val="minor"/>
    </font>
    <font>
      <sz val="16"/>
      <color theme="1"/>
      <name val="Arial"/>
      <family val="2"/>
      <charset val="238"/>
    </font>
    <font>
      <vertAlign val="subscript"/>
      <sz val="11"/>
      <color theme="1"/>
      <name val="Calibri"/>
      <family val="2"/>
      <charset val="238"/>
      <scheme val="minor"/>
    </font>
    <font>
      <i/>
      <sz val="11"/>
      <color theme="1"/>
      <name val="Calibri"/>
      <family val="2"/>
      <charset val="238"/>
      <scheme val="minor"/>
    </font>
    <font>
      <i/>
      <vertAlign val="subscript"/>
      <sz val="11"/>
      <color theme="1"/>
      <name val="Calibri"/>
      <family val="2"/>
      <charset val="238"/>
      <scheme val="minor"/>
    </font>
    <font>
      <sz val="11"/>
      <color rgb="FF7030A0"/>
      <name val="Calibri"/>
      <family val="2"/>
      <charset val="238"/>
      <scheme val="minor"/>
    </font>
    <font>
      <vertAlign val="superscript"/>
      <sz val="11"/>
      <color theme="1"/>
      <name val="Calibri"/>
      <family val="2"/>
      <charset val="238"/>
      <scheme val="minor"/>
    </font>
    <font>
      <sz val="18"/>
      <color theme="1"/>
      <name val="Calibri"/>
      <family val="2"/>
      <charset val="238"/>
      <scheme val="minor"/>
    </font>
    <font>
      <i/>
      <sz val="11"/>
      <color rgb="FFFF0000"/>
      <name val="Calibri"/>
      <family val="2"/>
      <charset val="238"/>
      <scheme val="minor"/>
    </font>
    <font>
      <i/>
      <vertAlign val="subscript"/>
      <sz val="11"/>
      <color rgb="FFFF0000"/>
      <name val="Calibri"/>
      <family val="2"/>
      <charset val="238"/>
      <scheme val="minor"/>
    </font>
    <font>
      <vertAlign val="superscript"/>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s>
  <cellStyleXfs count="114">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9">
    <xf numFmtId="0" fontId="0" fillId="0" borderId="0" xfId="0"/>
    <xf numFmtId="0" fontId="0" fillId="0" borderId="0" xfId="0" applyAlignment="1">
      <alignment wrapText="1"/>
    </xf>
    <xf numFmtId="0" fontId="0" fillId="0" borderId="0" xfId="0" applyFill="1"/>
    <xf numFmtId="0" fontId="0" fillId="2" borderId="0" xfId="0" applyFill="1"/>
    <xf numFmtId="0" fontId="0" fillId="2" borderId="0" xfId="0" applyFill="1" applyAlignment="1">
      <alignment wrapText="1"/>
    </xf>
    <xf numFmtId="0" fontId="0" fillId="0" borderId="1" xfId="0" applyBorder="1" applyAlignment="1">
      <alignment wrapText="1"/>
    </xf>
    <xf numFmtId="0" fontId="0" fillId="3" borderId="3" xfId="0" applyFill="1" applyBorder="1" applyProtection="1">
      <protection locked="0"/>
    </xf>
    <xf numFmtId="0" fontId="5" fillId="0" borderId="0" xfId="0" applyFont="1" applyAlignment="1">
      <alignment wrapText="1"/>
    </xf>
    <xf numFmtId="0" fontId="6" fillId="0" borderId="0" xfId="0" applyFont="1" applyAlignment="1">
      <alignment wrapText="1"/>
    </xf>
    <xf numFmtId="0" fontId="0" fillId="4" borderId="1" xfId="0" applyFill="1" applyBorder="1"/>
    <xf numFmtId="0" fontId="0" fillId="4" borderId="1" xfId="0" quotePrefix="1" applyFill="1" applyBorder="1"/>
    <xf numFmtId="0" fontId="0" fillId="5" borderId="1" xfId="0" quotePrefix="1" applyFill="1" applyBorder="1"/>
    <xf numFmtId="0" fontId="0" fillId="4" borderId="2" xfId="0" applyFill="1" applyBorder="1" applyAlignment="1">
      <alignment wrapText="1"/>
    </xf>
    <xf numFmtId="0" fontId="0" fillId="4" borderId="3" xfId="0" applyFill="1" applyBorder="1" applyAlignment="1">
      <alignment wrapText="1"/>
    </xf>
    <xf numFmtId="0" fontId="0" fillId="5" borderId="2" xfId="0" applyFill="1" applyBorder="1" applyAlignment="1">
      <alignment wrapText="1"/>
    </xf>
    <xf numFmtId="0" fontId="0" fillId="5" borderId="3" xfId="0" applyFill="1" applyBorder="1" applyAlignment="1">
      <alignment wrapText="1"/>
    </xf>
    <xf numFmtId="0" fontId="0" fillId="0" borderId="1" xfId="0" applyBorder="1" applyAlignment="1">
      <alignment wrapText="1"/>
    </xf>
    <xf numFmtId="0" fontId="8" fillId="0" borderId="0" xfId="0" applyFont="1" applyFill="1" applyAlignment="1">
      <alignment wrapText="1"/>
    </xf>
    <xf numFmtId="0" fontId="9"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4" xfId="0" applyBorder="1"/>
    <xf numFmtId="0" fontId="0" fillId="0" borderId="2" xfId="0" applyBorder="1"/>
    <xf numFmtId="0" fontId="11" fillId="0" borderId="2" xfId="0" applyFont="1" applyBorder="1"/>
    <xf numFmtId="0" fontId="0" fillId="0" borderId="0" xfId="0" applyFill="1" applyProtection="1">
      <protection locked="0"/>
    </xf>
    <xf numFmtId="0" fontId="2" fillId="0" borderId="0" xfId="0" applyFont="1" applyAlignment="1" applyProtection="1">
      <alignment wrapText="1"/>
      <protection locked="0"/>
    </xf>
    <xf numFmtId="0" fontId="0" fillId="0" borderId="0" xfId="0" applyProtection="1">
      <protection locked="0"/>
    </xf>
    <xf numFmtId="0" fontId="2" fillId="0" borderId="0" xfId="0" applyFont="1" applyProtection="1">
      <protection locked="0"/>
    </xf>
    <xf numFmtId="0" fontId="0" fillId="3" borderId="3" xfId="0" applyFill="1" applyBorder="1" applyAlignment="1" applyProtection="1">
      <alignment wrapText="1"/>
      <protection locked="0"/>
    </xf>
    <xf numFmtId="0" fontId="8" fillId="0" borderId="0" xfId="0" applyFont="1" applyFill="1" applyProtection="1">
      <protection locked="0"/>
    </xf>
    <xf numFmtId="0" fontId="8" fillId="0" borderId="0" xfId="0" applyFont="1" applyAlignment="1" applyProtection="1">
      <alignment wrapText="1"/>
      <protection locked="0"/>
    </xf>
    <xf numFmtId="0" fontId="8" fillId="0" borderId="0" xfId="0" applyFont="1" applyProtection="1">
      <protection locked="0"/>
    </xf>
    <xf numFmtId="0" fontId="0" fillId="0" borderId="1" xfId="0" applyBorder="1"/>
    <xf numFmtId="0" fontId="0" fillId="0" borderId="0" xfId="0" applyFill="1" applyBorder="1" applyProtection="1">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0" fillId="0" borderId="10" xfId="0" applyBorder="1" applyProtection="1">
      <protection locked="0"/>
    </xf>
    <xf numFmtId="0" fontId="2" fillId="0" borderId="10" xfId="0" applyFont="1" applyBorder="1" applyAlignment="1" applyProtection="1">
      <alignment wrapText="1"/>
      <protection locked="0"/>
    </xf>
    <xf numFmtId="0" fontId="2" fillId="0" borderId="10" xfId="0" applyFont="1" applyBorder="1" applyProtection="1">
      <protection locked="0"/>
    </xf>
    <xf numFmtId="0" fontId="8" fillId="0" borderId="10" xfId="0" applyFont="1" applyBorder="1" applyProtection="1">
      <protection locked="0"/>
    </xf>
    <xf numFmtId="0" fontId="8" fillId="0" borderId="0" xfId="0" applyFont="1" applyBorder="1" applyAlignment="1" applyProtection="1">
      <alignment wrapText="1"/>
      <protection locked="0"/>
    </xf>
    <xf numFmtId="0" fontId="8" fillId="0" borderId="0" xfId="0" applyFont="1" applyBorder="1" applyProtection="1">
      <protection locked="0"/>
    </xf>
    <xf numFmtId="0" fontId="0" fillId="0" borderId="1" xfId="0" applyBorder="1" applyAlignment="1">
      <alignment wrapText="1"/>
    </xf>
    <xf numFmtId="0" fontId="0" fillId="0" borderId="1" xfId="0" applyBorder="1" applyAlignment="1">
      <alignment wrapText="1"/>
    </xf>
    <xf numFmtId="0" fontId="0" fillId="0" borderId="0" xfId="0" quotePrefix="1"/>
    <xf numFmtId="0" fontId="0" fillId="0" borderId="1" xfId="0" applyBorder="1" applyAlignment="1">
      <alignment wrapText="1"/>
    </xf>
    <xf numFmtId="0" fontId="3" fillId="0" borderId="0" xfId="0" applyFont="1"/>
    <xf numFmtId="0" fontId="0" fillId="0" borderId="3" xfId="0" applyBorder="1" applyAlignment="1">
      <alignment wrapText="1"/>
    </xf>
    <xf numFmtId="0" fontId="0" fillId="0" borderId="3" xfId="0" applyBorder="1"/>
    <xf numFmtId="0" fontId="11" fillId="0" borderId="3" xfId="0" applyFont="1" applyBorder="1"/>
    <xf numFmtId="0" fontId="2" fillId="3" borderId="3" xfId="0" applyFont="1" applyFill="1" applyBorder="1"/>
    <xf numFmtId="0" fontId="4" fillId="3" borderId="3" xfId="0" applyFont="1" applyFill="1" applyBorder="1"/>
    <xf numFmtId="0" fontId="0" fillId="3" borderId="3" xfId="0" applyFill="1" applyBorder="1"/>
    <xf numFmtId="0" fontId="13" fillId="3" borderId="3" xfId="0" applyFont="1" applyFill="1" applyBorder="1"/>
    <xf numFmtId="0" fontId="6" fillId="0" borderId="0" xfId="0" applyFont="1"/>
    <xf numFmtId="0" fontId="5" fillId="0" borderId="0" xfId="0" applyFont="1"/>
    <xf numFmtId="0" fontId="0" fillId="0" borderId="1" xfId="0" applyBorder="1" applyAlignment="1">
      <alignment wrapText="1"/>
    </xf>
    <xf numFmtId="0" fontId="0" fillId="0" borderId="0" xfId="0" applyAlignment="1"/>
    <xf numFmtId="0" fontId="0" fillId="0" borderId="1" xfId="0" applyBorder="1" applyAlignment="1">
      <alignment wrapText="1"/>
    </xf>
    <xf numFmtId="0" fontId="8" fillId="0" borderId="0" xfId="0" applyFont="1" applyFill="1" applyAlignment="1"/>
    <xf numFmtId="0" fontId="5" fillId="0" borderId="0" xfId="0" applyFont="1" applyAlignment="1"/>
    <xf numFmtId="0" fontId="6" fillId="0" borderId="0" xfId="0" applyFont="1" applyAlignment="1"/>
    <xf numFmtId="0" fontId="0" fillId="0" borderId="0" xfId="0" applyFont="1" applyAlignment="1"/>
    <xf numFmtId="0" fontId="8" fillId="0" borderId="10" xfId="0" applyFont="1" applyBorder="1" applyAlignment="1" applyProtection="1">
      <alignment wrapText="1"/>
      <protection locked="0"/>
    </xf>
    <xf numFmtId="0" fontId="0" fillId="0" borderId="1" xfId="0" applyBorder="1" applyAlignment="1">
      <alignment wrapText="1"/>
    </xf>
    <xf numFmtId="0" fontId="0" fillId="3" borderId="3" xfId="0" applyFill="1" applyBorder="1" applyAlignment="1">
      <alignment wrapText="1"/>
    </xf>
    <xf numFmtId="9" fontId="0" fillId="3" borderId="3" xfId="0" applyNumberFormat="1" applyFill="1" applyBorder="1"/>
    <xf numFmtId="0" fontId="8" fillId="0" borderId="0" xfId="0" applyFont="1" applyAlignment="1"/>
    <xf numFmtId="0" fontId="0" fillId="0" borderId="8" xfId="0" applyBorder="1" applyAlignment="1"/>
    <xf numFmtId="0" fontId="0" fillId="0" borderId="9" xfId="0" applyBorder="1" applyAlignment="1"/>
    <xf numFmtId="0" fontId="2" fillId="0" borderId="1" xfId="0" applyFont="1" applyFill="1" applyBorder="1" applyProtection="1">
      <protection locked="0"/>
    </xf>
    <xf numFmtId="0" fontId="2" fillId="0" borderId="3" xfId="0" applyFont="1" applyFill="1" applyBorder="1" applyProtection="1">
      <protection locked="0"/>
    </xf>
    <xf numFmtId="0" fontId="2" fillId="0" borderId="4" xfId="0" applyFont="1" applyBorder="1"/>
    <xf numFmtId="0" fontId="2" fillId="0" borderId="4" xfId="0" applyFont="1" applyBorder="1" applyProtection="1">
      <protection locked="0"/>
    </xf>
    <xf numFmtId="0" fontId="2" fillId="0" borderId="0" xfId="0" applyFont="1"/>
    <xf numFmtId="0" fontId="0" fillId="0" borderId="1" xfId="0" applyBorder="1" applyAlignment="1">
      <alignment wrapText="1"/>
    </xf>
    <xf numFmtId="0" fontId="0" fillId="0" borderId="0" xfId="0" applyAlignment="1"/>
    <xf numFmtId="0" fontId="0" fillId="0" borderId="1" xfId="0" applyBorder="1" applyAlignment="1">
      <alignment wrapText="1"/>
    </xf>
    <xf numFmtId="0" fontId="0" fillId="0" borderId="0" xfId="0" applyAlignment="1"/>
    <xf numFmtId="0" fontId="8" fillId="2" borderId="0" xfId="0" applyFont="1" applyFill="1" applyAlignment="1"/>
    <xf numFmtId="0" fontId="5" fillId="2" borderId="0" xfId="0" applyFont="1" applyFill="1" applyAlignment="1"/>
    <xf numFmtId="0" fontId="6" fillId="2" borderId="0" xfId="0" applyFont="1" applyFill="1" applyAlignment="1"/>
    <xf numFmtId="0" fontId="8" fillId="0" borderId="0" xfId="0" applyFont="1"/>
    <xf numFmtId="0" fontId="0" fillId="2" borderId="0" xfId="0" applyFill="1" applyAlignment="1"/>
    <xf numFmtId="0" fontId="0" fillId="0" borderId="1" xfId="0" applyBorder="1" applyAlignment="1">
      <alignment wrapText="1"/>
    </xf>
    <xf numFmtId="0" fontId="8" fillId="0" borderId="0" xfId="0" applyFont="1" applyFill="1" applyBorder="1" applyProtection="1">
      <protection locked="0"/>
    </xf>
    <xf numFmtId="0" fontId="8" fillId="0" borderId="0" xfId="0" applyFont="1" applyBorder="1"/>
    <xf numFmtId="0" fontId="0" fillId="0" borderId="0" xfId="0" applyFill="1" applyBorder="1" applyAlignment="1"/>
    <xf numFmtId="0" fontId="0" fillId="3" borderId="4" xfId="0" applyFill="1" applyBorder="1" applyAlignment="1">
      <alignment wrapText="1"/>
    </xf>
    <xf numFmtId="0" fontId="8" fillId="3" borderId="3" xfId="0" applyFont="1" applyFill="1" applyBorder="1"/>
    <xf numFmtId="0" fontId="8" fillId="2" borderId="0" xfId="0" applyFont="1" applyFill="1"/>
    <xf numFmtId="0" fontId="0" fillId="4" borderId="2" xfId="0" applyFill="1" applyBorder="1" applyAlignment="1">
      <alignment wrapText="1"/>
    </xf>
    <xf numFmtId="0" fontId="0" fillId="4" borderId="3" xfId="0" applyFill="1" applyBorder="1" applyAlignment="1">
      <alignment wrapText="1"/>
    </xf>
    <xf numFmtId="0" fontId="0" fillId="0" borderId="1" xfId="0" applyBorder="1" applyAlignment="1">
      <alignment wrapText="1"/>
    </xf>
    <xf numFmtId="0" fontId="0" fillId="0" borderId="2" xfId="0" applyBorder="1" applyAlignment="1">
      <alignment wrapText="1"/>
    </xf>
    <xf numFmtId="0" fontId="0" fillId="4" borderId="3" xfId="0" applyFill="1" applyBorder="1" applyAlignment="1"/>
    <xf numFmtId="0" fontId="0" fillId="0" borderId="1" xfId="0" applyFont="1" applyBorder="1" applyAlignment="1">
      <alignment wrapText="1"/>
    </xf>
    <xf numFmtId="0" fontId="0" fillId="0" borderId="2" xfId="0" applyFont="1" applyBorder="1" applyAlignment="1"/>
    <xf numFmtId="0" fontId="0" fillId="0" borderId="3" xfId="0" applyFont="1" applyBorder="1" applyAlignment="1"/>
    <xf numFmtId="0" fontId="0" fillId="0" borderId="2" xfId="0" applyBorder="1" applyAlignment="1"/>
    <xf numFmtId="0" fontId="0" fillId="0" borderId="3" xfId="0" applyBorder="1" applyAlignment="1"/>
    <xf numFmtId="0" fontId="0" fillId="0" borderId="0" xfId="0" applyAlignment="1"/>
    <xf numFmtId="0" fontId="15"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cellXfs>
  <cellStyles count="114">
    <cellStyle name="Látott hivatkozás" xfId="1" builtinId="9" hidden="1"/>
    <cellStyle name="Látott hivatkozás" xfId="2" builtinId="9" hidden="1"/>
    <cellStyle name="Látott hivatkozás" xfId="3" builtinId="9" hidden="1"/>
    <cellStyle name="Látott hivatkozás" xfId="4" builtinId="9" hidden="1"/>
    <cellStyle name="Látott hivatkozás" xfId="5" builtinId="9" hidden="1"/>
    <cellStyle name="Látott hivatkozás" xfId="6" builtinId="9" hidden="1"/>
    <cellStyle name="Látott hivatkozás" xfId="7" builtinId="9" hidden="1"/>
    <cellStyle name="Látott hivatkozás" xfId="8" builtinId="9" hidden="1"/>
    <cellStyle name="Látott hivatkozás" xfId="9" builtinId="9" hidden="1"/>
    <cellStyle name="Látott hivatkozás" xfId="10" builtinId="9" hidden="1"/>
    <cellStyle name="Látott hivatkozás" xfId="11" builtinId="9" hidden="1"/>
    <cellStyle name="Látott hivatkozás" xfId="12" builtinId="9" hidden="1"/>
    <cellStyle name="Látott hivatkozás" xfId="13" builtinId="9" hidden="1"/>
    <cellStyle name="Látott hivatkozás" xfId="14" builtinId="9" hidden="1"/>
    <cellStyle name="Látott hivatkozás" xfId="15" builtinId="9" hidden="1"/>
    <cellStyle name="Látott hivatkozás" xfId="16" builtinId="9" hidden="1"/>
    <cellStyle name="Látott hivatkozás" xfId="17" builtinId="9" hidden="1"/>
    <cellStyle name="Látott hivatkozás" xfId="18" builtinId="9" hidden="1"/>
    <cellStyle name="Látott hivatkozás" xfId="19" builtinId="9" hidden="1"/>
    <cellStyle name="Látott hivatkozás" xfId="20" builtinId="9" hidden="1"/>
    <cellStyle name="Látott hivatkozás" xfId="21" builtinId="9" hidden="1"/>
    <cellStyle name="Látott hivatkozás" xfId="22" builtinId="9" hidden="1"/>
    <cellStyle name="Látott hivatkozás" xfId="23" builtinId="9" hidden="1"/>
    <cellStyle name="Látott hivatkozás" xfId="24" builtinId="9" hidden="1"/>
    <cellStyle name="Látott hivatkozás" xfId="25" builtinId="9" hidden="1"/>
    <cellStyle name="Látott hivatkozás" xfId="26" builtinId="9" hidden="1"/>
    <cellStyle name="Látott hivatkozás" xfId="27" builtinId="9" hidden="1"/>
    <cellStyle name="Látott hivatkozás" xfId="28" builtinId="9" hidden="1"/>
    <cellStyle name="Látott hivatkozás" xfId="29" builtinId="9" hidden="1"/>
    <cellStyle name="Látott hivatkozás" xfId="30" builtinId="9" hidden="1"/>
    <cellStyle name="Látott hivatkozás" xfId="31" builtinId="9" hidden="1"/>
    <cellStyle name="Látott hivatkozás" xfId="32" builtinId="9" hidden="1"/>
    <cellStyle name="Látott hivatkozás" xfId="33" builtinId="9" hidden="1"/>
    <cellStyle name="Látott hivatkozás" xfId="34" builtinId="9" hidden="1"/>
    <cellStyle name="Látott hivatkozás" xfId="35" builtinId="9" hidden="1"/>
    <cellStyle name="Látott hivatkozás" xfId="36" builtinId="9" hidden="1"/>
    <cellStyle name="Látott hivatkozás" xfId="37" builtinId="9" hidden="1"/>
    <cellStyle name="Látott hivatkozás" xfId="38" builtinId="9" hidden="1"/>
    <cellStyle name="Látott hivatkozás" xfId="39" builtinId="9" hidden="1"/>
    <cellStyle name="Látott hivatkozás" xfId="40" builtinId="9" hidden="1"/>
    <cellStyle name="Látott hivatkozás" xfId="41" builtinId="9" hidden="1"/>
    <cellStyle name="Látott hivatkozás" xfId="42" builtinId="9" hidden="1"/>
    <cellStyle name="Látott hivatkozás" xfId="43" builtinId="9" hidden="1"/>
    <cellStyle name="Látott hivatkozás" xfId="44" builtinId="9" hidden="1"/>
    <cellStyle name="Látott hivatkozás" xfId="45" builtinId="9" hidden="1"/>
    <cellStyle name="Látott hivatkozás" xfId="46" builtinId="9" hidden="1"/>
    <cellStyle name="Látott hivatkozás" xfId="47" builtinId="9" hidden="1"/>
    <cellStyle name="Látott hivatkozás" xfId="48" builtinId="9" hidden="1"/>
    <cellStyle name="Látott hivatkozás" xfId="49" builtinId="9" hidden="1"/>
    <cellStyle name="Látott hivatkozás" xfId="50" builtinId="9" hidden="1"/>
    <cellStyle name="Látott hivatkozás" xfId="51" builtinId="9" hidden="1"/>
    <cellStyle name="Látott hivatkozás" xfId="52" builtinId="9" hidden="1"/>
    <cellStyle name="Látott hivatkozás" xfId="53" builtinId="9" hidden="1"/>
    <cellStyle name="Látott hivatkozás" xfId="54" builtinId="9" hidden="1"/>
    <cellStyle name="Látott hivatkozás" xfId="55" builtinId="9" hidden="1"/>
    <cellStyle name="Látott hivatkozás" xfId="56" builtinId="9" hidden="1"/>
    <cellStyle name="Látott hivatkozás" xfId="57" builtinId="9" hidden="1"/>
    <cellStyle name="Látott hivatkozás" xfId="58" builtinId="9" hidden="1"/>
    <cellStyle name="Látott hivatkozás" xfId="59" builtinId="9" hidden="1"/>
    <cellStyle name="Látott hivatkozás" xfId="60" builtinId="9" hidden="1"/>
    <cellStyle name="Látott hivatkozás" xfId="61" builtinId="9" hidden="1"/>
    <cellStyle name="Látott hivatkozás" xfId="62" builtinId="9" hidden="1"/>
    <cellStyle name="Látott hivatkozás" xfId="63" builtinId="9" hidden="1"/>
    <cellStyle name="Látott hivatkozás" xfId="64" builtinId="9" hidden="1"/>
    <cellStyle name="Látott hivatkozás" xfId="65" builtinId="9" hidden="1"/>
    <cellStyle name="Látott hivatkozás" xfId="66" builtinId="9" hidden="1"/>
    <cellStyle name="Látott hivatkozás" xfId="67" builtinId="9" hidden="1"/>
    <cellStyle name="Látott hivatkozás" xfId="68" builtinId="9" hidden="1"/>
    <cellStyle name="Látott hivatkozás" xfId="69" builtinId="9" hidden="1"/>
    <cellStyle name="Látott hivatkozás" xfId="70" builtinId="9" hidden="1"/>
    <cellStyle name="Látott hivatkozás" xfId="71" builtinId="9" hidden="1"/>
    <cellStyle name="Látott hivatkozás" xfId="72" builtinId="9" hidden="1"/>
    <cellStyle name="Látott hivatkozás" xfId="73" builtinId="9" hidden="1"/>
    <cellStyle name="Látott hivatkozás" xfId="74" builtinId="9" hidden="1"/>
    <cellStyle name="Látott hivatkozás" xfId="75" builtinId="9" hidden="1"/>
    <cellStyle name="Látott hivatkozás" xfId="76" builtinId="9" hidden="1"/>
    <cellStyle name="Látott hivatkozás" xfId="77" builtinId="9" hidden="1"/>
    <cellStyle name="Látott hivatkozás" xfId="78" builtinId="9" hidden="1"/>
    <cellStyle name="Látott hivatkozás" xfId="79" builtinId="9" hidden="1"/>
    <cellStyle name="Látott hivatkozás" xfId="80" builtinId="9" hidden="1"/>
    <cellStyle name="Látott hivatkozás" xfId="81" builtinId="9" hidden="1"/>
    <cellStyle name="Látott hivatkozás" xfId="82" builtinId="9" hidden="1"/>
    <cellStyle name="Látott hivatkozás" xfId="83" builtinId="9" hidden="1"/>
    <cellStyle name="Látott hivatkozás" xfId="84" builtinId="9" hidden="1"/>
    <cellStyle name="Látott hivatkozás" xfId="85" builtinId="9" hidden="1"/>
    <cellStyle name="Látott hivatkozás" xfId="86" builtinId="9" hidden="1"/>
    <cellStyle name="Látott hivatkozás" xfId="87" builtinId="9" hidden="1"/>
    <cellStyle name="Látott hivatkozás" xfId="88" builtinId="9" hidden="1"/>
    <cellStyle name="Látott hivatkozás" xfId="89" builtinId="9" hidden="1"/>
    <cellStyle name="Látott hivatkozás" xfId="90" builtinId="9" hidden="1"/>
    <cellStyle name="Látott hivatkozás" xfId="91" builtinId="9" hidden="1"/>
    <cellStyle name="Látott hivatkozás" xfId="92" builtinId="9" hidden="1"/>
    <cellStyle name="Látott hivatkozás" xfId="93" builtinId="9" hidden="1"/>
    <cellStyle name="Látott hivatkozás" xfId="94" builtinId="9" hidden="1"/>
    <cellStyle name="Látott hivatkozás" xfId="95" builtinId="9" hidden="1"/>
    <cellStyle name="Látott hivatkozás" xfId="96" builtinId="9" hidden="1"/>
    <cellStyle name="Látott hivatkozás" xfId="97" builtinId="9" hidden="1"/>
    <cellStyle name="Látott hivatkozás" xfId="98" builtinId="9" hidden="1"/>
    <cellStyle name="Látott hivatkozás" xfId="99" builtinId="9" hidden="1"/>
    <cellStyle name="Látott hivatkozás" xfId="100" builtinId="9" hidden="1"/>
    <cellStyle name="Látott hivatkozás" xfId="101" builtinId="9" hidden="1"/>
    <cellStyle name="Látott hivatkozás" xfId="102" builtinId="9" hidden="1"/>
    <cellStyle name="Látott hivatkozás" xfId="103" builtinId="9" hidden="1"/>
    <cellStyle name="Látott hivatkozás" xfId="104" builtinId="9" hidden="1"/>
    <cellStyle name="Látott hivatkozás" xfId="105" builtinId="9" hidden="1"/>
    <cellStyle name="Látott hivatkozás" xfId="106" builtinId="9" hidden="1"/>
    <cellStyle name="Látott hivatkozás" xfId="107" builtinId="9" hidden="1"/>
    <cellStyle name="Látott hivatkozás" xfId="108" builtinId="9" hidden="1"/>
    <cellStyle name="Látott hivatkozás" xfId="109" builtinId="9" hidden="1"/>
    <cellStyle name="Látott hivatkozás" xfId="110" builtinId="9" hidden="1"/>
    <cellStyle name="Látott hivatkozás" xfId="111" builtinId="9" hidden="1"/>
    <cellStyle name="Látott hivatkozás" xfId="112" builtinId="9" hidden="1"/>
    <cellStyle name="Látott hivatkozás" xfId="113" builtinId="9" hidden="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t>
            </a:r>
            <a:r>
              <a:rPr lang="en-US" baseline="0"/>
              <a:t> vs. c</a:t>
            </a:r>
            <a:endParaRPr lang="en-US"/>
          </a:p>
        </c:rich>
      </c:tx>
      <c:layout/>
      <c:overlay val="0"/>
    </c:title>
    <c:autoTitleDeleted val="0"/>
    <c:plotArea>
      <c:layout/>
      <c:scatterChart>
        <c:scatterStyle val="lineMarker"/>
        <c:varyColors val="0"/>
        <c:ser>
          <c:idx val="0"/>
          <c:order val="0"/>
          <c:tx>
            <c:strRef>
              <c:f>'M5'!$C$8</c:f>
              <c:strCache>
                <c:ptCount val="1"/>
                <c:pt idx="0">
                  <c:v>törésmutató (n)</c:v>
                </c:pt>
              </c:strCache>
            </c:strRef>
          </c:tx>
          <c:spPr>
            <a:ln w="28575">
              <a:noFill/>
            </a:ln>
          </c:spPr>
          <c:trendline>
            <c:trendlineType val="linear"/>
            <c:dispRSqr val="1"/>
            <c:dispEq val="1"/>
            <c:trendlineLbl>
              <c:layout>
                <c:manualLayout>
                  <c:x val="-2.3628178132562301E-2"/>
                  <c:y val="0.33222494270939101"/>
                </c:manualLayout>
              </c:layout>
              <c:tx>
                <c:rich>
                  <a:bodyPr/>
                  <a:lstStyle/>
                  <a:p>
                    <a:pPr>
                      <a:defRPr/>
                    </a:pPr>
                    <a:r>
                      <a:rPr lang="en-US" sz="1200" baseline="0"/>
                      <a:t>y = </a:t>
                    </a:r>
                    <a:r>
                      <a:rPr lang="en-US" sz="1200" baseline="0">
                        <a:solidFill>
                          <a:srgbClr val="FF0000"/>
                        </a:solidFill>
                      </a:rPr>
                      <a:t>0,0014</a:t>
                    </a:r>
                    <a:r>
                      <a:rPr lang="en-US" sz="1200" baseline="0"/>
                      <a:t>x + </a:t>
                    </a:r>
                    <a:r>
                      <a:rPr lang="en-US" sz="1200" baseline="0">
                        <a:solidFill>
                          <a:srgbClr val="00B050"/>
                        </a:solidFill>
                      </a:rPr>
                      <a:t>1,3333</a:t>
                    </a:r>
                    <a:r>
                      <a:rPr lang="en-US" sz="1200" baseline="0"/>
                      <a:t>
R² = </a:t>
                    </a:r>
                    <a:r>
                      <a:rPr lang="en-US" sz="1200" baseline="0">
                        <a:solidFill>
                          <a:srgbClr val="7030A0"/>
                        </a:solidFill>
                      </a:rPr>
                      <a:t>0,8977</a:t>
                    </a:r>
                    <a:endParaRPr lang="en-US" sz="1200">
                      <a:solidFill>
                        <a:srgbClr val="7030A0"/>
                      </a:solidFill>
                    </a:endParaRPr>
                  </a:p>
                </c:rich>
              </c:tx>
              <c:numFmt formatCode="gene\r\a\l" sourceLinked="0"/>
              <c:spPr>
                <a:solidFill>
                  <a:srgbClr val="CCFFCC"/>
                </a:solidFill>
                <a:ln>
                  <a:solidFill>
                    <a:srgbClr val="000090"/>
                  </a:solidFill>
                </a:ln>
              </c:spPr>
            </c:trendlineLbl>
          </c:trendline>
          <c:xVal>
            <c:numRef>
              <c:f>'M5'!$B$9:$B$13</c:f>
              <c:numCache>
                <c:formatCode>Normál</c:formatCode>
                <c:ptCount val="5"/>
                <c:pt idx="0">
                  <c:v>0</c:v>
                </c:pt>
                <c:pt idx="1">
                  <c:v>0.2</c:v>
                </c:pt>
                <c:pt idx="2">
                  <c:v>0.45</c:v>
                </c:pt>
                <c:pt idx="3">
                  <c:v>0.8</c:v>
                </c:pt>
                <c:pt idx="4">
                  <c:v>1.2</c:v>
                </c:pt>
              </c:numCache>
            </c:numRef>
          </c:xVal>
          <c:yVal>
            <c:numRef>
              <c:f>'M5'!$C$9:$C$13</c:f>
              <c:numCache>
                <c:formatCode>Normál</c:formatCode>
                <c:ptCount val="5"/>
                <c:pt idx="0">
                  <c:v>1.333</c:v>
                </c:pt>
                <c:pt idx="1">
                  <c:v>1.3338000000000001</c:v>
                </c:pt>
                <c:pt idx="2">
                  <c:v>1.3342000000000001</c:v>
                </c:pt>
                <c:pt idx="3">
                  <c:v>1.3345</c:v>
                </c:pt>
                <c:pt idx="4">
                  <c:v>1.3349</c:v>
                </c:pt>
              </c:numCache>
            </c:numRef>
          </c:yVal>
          <c:smooth val="0"/>
        </c:ser>
        <c:dLbls>
          <c:showLegendKey val="0"/>
          <c:showVal val="0"/>
          <c:showCatName val="0"/>
          <c:showSerName val="0"/>
          <c:showPercent val="0"/>
          <c:showBubbleSize val="0"/>
        </c:dLbls>
        <c:axId val="273880192"/>
        <c:axId val="276590592"/>
      </c:scatterChart>
      <c:valAx>
        <c:axId val="273880192"/>
        <c:scaling>
          <c:orientation val="minMax"/>
        </c:scaling>
        <c:delete val="0"/>
        <c:axPos val="b"/>
        <c:majorGridlines/>
        <c:minorGridlines/>
        <c:title>
          <c:tx>
            <c:rich>
              <a:bodyPr/>
              <a:lstStyle/>
              <a:p>
                <a:pPr>
                  <a:defRPr/>
                </a:pPr>
                <a:r>
                  <a:rPr lang="en-US"/>
                  <a:t>c [mol/L]</a:t>
                </a:r>
              </a:p>
            </c:rich>
          </c:tx>
          <c:layout/>
          <c:overlay val="0"/>
        </c:title>
        <c:numFmt formatCode="Normál" sourceLinked="1"/>
        <c:majorTickMark val="out"/>
        <c:minorTickMark val="none"/>
        <c:tickLblPos val="nextTo"/>
        <c:crossAx val="276590592"/>
        <c:crosses val="autoZero"/>
        <c:crossBetween val="midCat"/>
      </c:valAx>
      <c:valAx>
        <c:axId val="276590592"/>
        <c:scaling>
          <c:orientation val="minMax"/>
        </c:scaling>
        <c:delete val="0"/>
        <c:axPos val="l"/>
        <c:majorGridlines/>
        <c:minorGridlines/>
        <c:title>
          <c:tx>
            <c:rich>
              <a:bodyPr rot="-5400000" vert="horz"/>
              <a:lstStyle/>
              <a:p>
                <a:pPr>
                  <a:defRPr/>
                </a:pPr>
                <a:r>
                  <a:rPr lang="en-US"/>
                  <a:t>n</a:t>
                </a:r>
              </a:p>
            </c:rich>
          </c:tx>
          <c:layout/>
          <c:overlay val="0"/>
        </c:title>
        <c:numFmt formatCode="Normál" sourceLinked="1"/>
        <c:majorTickMark val="out"/>
        <c:minorTickMark val="none"/>
        <c:tickLblPos val="nextTo"/>
        <c:crossAx val="2738801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2.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203200</xdr:rowOff>
    </xdr:from>
    <xdr:ext cx="2641600" cy="2057400"/>
    <xdr:sp macro="" textlink="">
      <xdr:nvSpPr>
        <xdr:cNvPr id="3" name="TextBox 2"/>
        <xdr:cNvSpPr txBox="1"/>
      </xdr:nvSpPr>
      <xdr:spPr>
        <a:xfrm>
          <a:off x="3479800" y="381000"/>
          <a:ext cx="2641600" cy="20574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187739</xdr:colOff>
      <xdr:row>7</xdr:row>
      <xdr:rowOff>132523</xdr:rowOff>
    </xdr:from>
    <xdr:to>
      <xdr:col>11</xdr:col>
      <xdr:colOff>574260</xdr:colOff>
      <xdr:row>20</xdr:row>
      <xdr:rowOff>121478</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9525</xdr:colOff>
          <xdr:row>25</xdr:row>
          <xdr:rowOff>123825</xdr:rowOff>
        </xdr:from>
        <xdr:to>
          <xdr:col>8</xdr:col>
          <xdr:colOff>581025</xdr:colOff>
          <xdr:row>29</xdr:row>
          <xdr:rowOff>104775</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oneCellAnchor>
    <xdr:from>
      <xdr:col>8</xdr:col>
      <xdr:colOff>0</xdr:colOff>
      <xdr:row>21</xdr:row>
      <xdr:rowOff>0</xdr:rowOff>
    </xdr:from>
    <xdr:ext cx="2641600" cy="2044700"/>
    <xdr:sp macro="" textlink="">
      <xdr:nvSpPr>
        <xdr:cNvPr id="4" name="TextBox 3"/>
        <xdr:cNvSpPr txBox="1"/>
      </xdr:nvSpPr>
      <xdr:spPr>
        <a:xfrm>
          <a:off x="7675217" y="4881217"/>
          <a:ext cx="2641600" cy="20447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13</xdr:row>
          <xdr:rowOff>142875</xdr:rowOff>
        </xdr:from>
        <xdr:to>
          <xdr:col>1</xdr:col>
          <xdr:colOff>2247900</xdr:colOff>
          <xdr:row>19</xdr:row>
          <xdr:rowOff>9525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oneCellAnchor>
    <xdr:from>
      <xdr:col>2</xdr:col>
      <xdr:colOff>76200</xdr:colOff>
      <xdr:row>1</xdr:row>
      <xdr:rowOff>203200</xdr:rowOff>
    </xdr:from>
    <xdr:ext cx="2641600" cy="2057400"/>
    <xdr:sp macro="" textlink="">
      <xdr:nvSpPr>
        <xdr:cNvPr id="3" name="TextBox 2"/>
        <xdr:cNvSpPr txBox="1"/>
      </xdr:nvSpPr>
      <xdr:spPr>
        <a:xfrm>
          <a:off x="3479800" y="381000"/>
          <a:ext cx="2641600" cy="20574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76200</xdr:colOff>
      <xdr:row>1</xdr:row>
      <xdr:rowOff>203200</xdr:rowOff>
    </xdr:from>
    <xdr:ext cx="2641600" cy="2070100"/>
    <xdr:sp macro="" textlink="">
      <xdr:nvSpPr>
        <xdr:cNvPr id="3" name="TextBox 2"/>
        <xdr:cNvSpPr txBox="1"/>
      </xdr:nvSpPr>
      <xdr:spPr>
        <a:xfrm>
          <a:off x="3479800" y="381000"/>
          <a:ext cx="2641600" cy="20701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828675</xdr:colOff>
          <xdr:row>17</xdr:row>
          <xdr:rowOff>104775</xdr:rowOff>
        </xdr:from>
        <xdr:to>
          <xdr:col>1</xdr:col>
          <xdr:colOff>2057400</xdr:colOff>
          <xdr:row>21</xdr:row>
          <xdr:rowOff>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oneCellAnchor>
    <xdr:from>
      <xdr:col>2</xdr:col>
      <xdr:colOff>76200</xdr:colOff>
      <xdr:row>1</xdr:row>
      <xdr:rowOff>203200</xdr:rowOff>
    </xdr:from>
    <xdr:ext cx="2641600" cy="2070100"/>
    <xdr:sp macro="" textlink="">
      <xdr:nvSpPr>
        <xdr:cNvPr id="3" name="TextBox 2"/>
        <xdr:cNvSpPr txBox="1"/>
      </xdr:nvSpPr>
      <xdr:spPr>
        <a:xfrm>
          <a:off x="3479800" y="381000"/>
          <a:ext cx="2641600" cy="20701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76200</xdr:colOff>
      <xdr:row>1</xdr:row>
      <xdr:rowOff>203200</xdr:rowOff>
    </xdr:from>
    <xdr:ext cx="2641600" cy="2044700"/>
    <xdr:sp macro="" textlink="">
      <xdr:nvSpPr>
        <xdr:cNvPr id="2" name="TextBox 1"/>
        <xdr:cNvSpPr txBox="1"/>
      </xdr:nvSpPr>
      <xdr:spPr>
        <a:xfrm>
          <a:off x="3479800" y="381000"/>
          <a:ext cx="2641600" cy="20447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76200</xdr:colOff>
      <xdr:row>1</xdr:row>
      <xdr:rowOff>203200</xdr:rowOff>
    </xdr:from>
    <xdr:ext cx="2641600" cy="2044700"/>
    <xdr:sp macro="" textlink="">
      <xdr:nvSpPr>
        <xdr:cNvPr id="3" name="TextBox 2"/>
        <xdr:cNvSpPr txBox="1"/>
      </xdr:nvSpPr>
      <xdr:spPr>
        <a:xfrm>
          <a:off x="3479800" y="381000"/>
          <a:ext cx="2641600" cy="20447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mc:AlternateContent xmlns:mc="http://schemas.openxmlformats.org/markup-compatibility/2006">
    <mc:Choice xmlns:a14="http://schemas.microsoft.com/office/drawing/2010/main" Requires="a14">
      <xdr:twoCellAnchor>
        <xdr:from>
          <xdr:col>4</xdr:col>
          <xdr:colOff>85725</xdr:colOff>
          <xdr:row>37</xdr:row>
          <xdr:rowOff>114300</xdr:rowOff>
        </xdr:from>
        <xdr:to>
          <xdr:col>5</xdr:col>
          <xdr:colOff>571500</xdr:colOff>
          <xdr:row>39</xdr:row>
          <xdr:rowOff>180975</xdr:rowOff>
        </xdr:to>
        <xdr:sp macro="" textlink="">
          <xdr:nvSpPr>
            <xdr:cNvPr id="19459" name="Object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52</xdr:row>
          <xdr:rowOff>66675</xdr:rowOff>
        </xdr:from>
        <xdr:to>
          <xdr:col>7</xdr:col>
          <xdr:colOff>304800</xdr:colOff>
          <xdr:row>55</xdr:row>
          <xdr:rowOff>142875</xdr:rowOff>
        </xdr:to>
        <xdr:sp macro="" textlink="">
          <xdr:nvSpPr>
            <xdr:cNvPr id="19460" name="Object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2</xdr:col>
      <xdr:colOff>76200</xdr:colOff>
      <xdr:row>1</xdr:row>
      <xdr:rowOff>203200</xdr:rowOff>
    </xdr:from>
    <xdr:ext cx="2641600" cy="2044700"/>
    <xdr:sp macro="" textlink="">
      <xdr:nvSpPr>
        <xdr:cNvPr id="2" name="TextBox 1"/>
        <xdr:cNvSpPr txBox="1"/>
      </xdr:nvSpPr>
      <xdr:spPr>
        <a:xfrm>
          <a:off x="3479800" y="381000"/>
          <a:ext cx="2641600" cy="20447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76200</xdr:colOff>
      <xdr:row>1</xdr:row>
      <xdr:rowOff>203200</xdr:rowOff>
    </xdr:from>
    <xdr:ext cx="2641600" cy="2044700"/>
    <xdr:sp macro="" textlink="">
      <xdr:nvSpPr>
        <xdr:cNvPr id="2" name="TextBox 1"/>
        <xdr:cNvSpPr txBox="1"/>
      </xdr:nvSpPr>
      <xdr:spPr>
        <a:xfrm>
          <a:off x="3479800" y="381000"/>
          <a:ext cx="2641600" cy="20447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mc:AlternateContent xmlns:mc="http://schemas.openxmlformats.org/markup-compatibility/2006">
    <mc:Choice xmlns:a14="http://schemas.microsoft.com/office/drawing/2010/main" Requires="a14">
      <xdr:twoCellAnchor>
        <xdr:from>
          <xdr:col>4</xdr:col>
          <xdr:colOff>85725</xdr:colOff>
          <xdr:row>37</xdr:row>
          <xdr:rowOff>114300</xdr:rowOff>
        </xdr:from>
        <xdr:to>
          <xdr:col>5</xdr:col>
          <xdr:colOff>571500</xdr:colOff>
          <xdr:row>39</xdr:row>
          <xdr:rowOff>180975</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51</xdr:row>
          <xdr:rowOff>38100</xdr:rowOff>
        </xdr:from>
        <xdr:to>
          <xdr:col>6</xdr:col>
          <xdr:colOff>314325</xdr:colOff>
          <xdr:row>57</xdr:row>
          <xdr:rowOff>0</xdr:rowOff>
        </xdr:to>
        <xdr:sp macro="" textlink="">
          <xdr:nvSpPr>
            <xdr:cNvPr id="30723" name="Object 3" hidden="1">
              <a:extLst>
                <a:ext uri="{63B3BB69-23CF-44E3-9099-C40C66FF867C}">
                  <a14:compatExt spid="_x0000_s30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57</xdr:row>
          <xdr:rowOff>114300</xdr:rowOff>
        </xdr:from>
        <xdr:to>
          <xdr:col>5</xdr:col>
          <xdr:colOff>581025</xdr:colOff>
          <xdr:row>61</xdr:row>
          <xdr:rowOff>66675</xdr:rowOff>
        </xdr:to>
        <xdr:sp macro="" textlink="">
          <xdr:nvSpPr>
            <xdr:cNvPr id="30725" name="Object 5" hidden="1">
              <a:extLst>
                <a:ext uri="{63B3BB69-23CF-44E3-9099-C40C66FF867C}">
                  <a14:compatExt spid="_x0000_s30725"/>
                </a:ext>
              </a:extLst>
            </xdr:cNvPr>
            <xdr:cNvSpPr/>
          </xdr:nvSpPr>
          <xdr:spPr>
            <a:xfrm>
              <a:off x="0" y="0"/>
              <a:ext cx="0" cy="0"/>
            </a:xfrm>
            <a:prstGeom prst="rect">
              <a:avLst/>
            </a:prstGeom>
          </xdr:spPr>
        </xdr:sp>
        <xdr:clientData/>
      </xdr:twoCellAnchor>
    </mc:Choice>
    <mc:Fallback/>
  </mc:AlternateContent>
  <xdr:twoCellAnchor>
    <xdr:from>
      <xdr:col>4</xdr:col>
      <xdr:colOff>647700</xdr:colOff>
      <xdr:row>66</xdr:row>
      <xdr:rowOff>228600</xdr:rowOff>
    </xdr:from>
    <xdr:to>
      <xdr:col>8</xdr:col>
      <xdr:colOff>622300</xdr:colOff>
      <xdr:row>71</xdr:row>
      <xdr:rowOff>101600</xdr:rowOff>
    </xdr:to>
    <xdr:sp macro="" textlink="">
      <xdr:nvSpPr>
        <xdr:cNvPr id="9" name="Rounded Rectangular Callout 8"/>
        <xdr:cNvSpPr/>
      </xdr:nvSpPr>
      <xdr:spPr>
        <a:xfrm>
          <a:off x="6870700" y="16154400"/>
          <a:ext cx="2667000" cy="1295400"/>
        </a:xfrm>
        <a:prstGeom prst="wedgeRoundRectCallout">
          <a:avLst>
            <a:gd name="adj1" fmla="val -74989"/>
            <a:gd name="adj2" fmla="val -135818"/>
            <a:gd name="adj3" fmla="val 16667"/>
          </a:avLst>
        </a:prstGeom>
        <a:solidFill>
          <a:srgbClr val="008000"/>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twoCellAnchor>
    <xdr:from>
      <xdr:col>5</xdr:col>
      <xdr:colOff>59751</xdr:colOff>
      <xdr:row>66</xdr:row>
      <xdr:rowOff>302260</xdr:rowOff>
    </xdr:from>
    <xdr:to>
      <xdr:col>8</xdr:col>
      <xdr:colOff>537092</xdr:colOff>
      <xdr:row>71</xdr:row>
      <xdr:rowOff>35814</xdr:rowOff>
    </xdr:to>
    <xdr:sp macro="" textlink="$M$71">
      <xdr:nvSpPr>
        <xdr:cNvPr id="10" name="TextBox 9"/>
        <xdr:cNvSpPr txBox="1"/>
      </xdr:nvSpPr>
      <xdr:spPr>
        <a:xfrm>
          <a:off x="6955851" y="16228060"/>
          <a:ext cx="2496641" cy="1155954"/>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fld id="{5C90886A-7243-414B-B844-CFE58CB8CD9D}" type="TxLink">
            <a:rPr lang="x-none" sz="900" baseline="0"/>
            <a:pPr/>
            <a:t>A kétféle módonl számolt p(t)-érték közötti eltérés abból adódik, hogy a T.ELOSZLÁS.2SZ egészre kerekíti a szabadsági fokokat, míg a T.PRÓB interpolációval számolja a tört szabadsági fokhoz tartozó valószínűséget.</a:t>
          </a:fld>
          <a:endParaRPr lang="en-US" sz="900">
            <a:solidFill>
              <a:srgbClr val="0000FF"/>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0</xdr:colOff>
      <xdr:row>20</xdr:row>
      <xdr:rowOff>0</xdr:rowOff>
    </xdr:from>
    <xdr:ext cx="2641600" cy="2044700"/>
    <xdr:sp macro="" textlink="">
      <xdr:nvSpPr>
        <xdr:cNvPr id="4" name="TextBox 3"/>
        <xdr:cNvSpPr txBox="1"/>
      </xdr:nvSpPr>
      <xdr:spPr>
        <a:xfrm>
          <a:off x="7675217" y="4351130"/>
          <a:ext cx="2641600" cy="2044700"/>
        </a:xfrm>
        <a:prstGeom prst="rect">
          <a:avLst/>
        </a:prstGeom>
        <a:solidFill>
          <a:srgbClr val="CCFFCC"/>
        </a:solidFill>
        <a:ln w="38100" cmpd="sng">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Nyelv</a:t>
          </a:r>
          <a:r>
            <a:rPr lang="en-US" sz="1100" baseline="0"/>
            <a:t> beállítása a </a:t>
          </a:r>
          <a:r>
            <a:rPr lang="hu-HU" sz="1100" baseline="0"/>
            <a:t>„T” munkalapon.</a:t>
          </a:r>
        </a:p>
        <a:p>
          <a:r>
            <a:rPr lang="hu-HU" sz="1100" baseline="0"/>
            <a:t>Feladat az </a:t>
          </a:r>
          <a:r>
            <a:rPr lang="en-US" sz="1100" baseline="0"/>
            <a:t>„</a:t>
          </a:r>
          <a:r>
            <a:rPr lang="hu-HU" sz="1100" baseline="0"/>
            <a:t>F#" munkalapon.</a:t>
          </a:r>
        </a:p>
        <a:p>
          <a:r>
            <a:rPr lang="hu-HU" sz="1100" baseline="0"/>
            <a:t>Megoldás az </a:t>
          </a:r>
          <a:r>
            <a:rPr lang="en-US" sz="1100" baseline="0"/>
            <a:t>„</a:t>
          </a:r>
          <a:r>
            <a:rPr lang="hu-HU" sz="1100" baseline="0"/>
            <a:t>M#" munkalapon.</a:t>
          </a:r>
        </a:p>
        <a:p>
          <a:endParaRPr lang="hu-HU" sz="1100" baseline="0"/>
        </a:p>
        <a:p>
          <a:r>
            <a:rPr lang="hu-HU" sz="1100" baseline="0">
              <a:solidFill>
                <a:srgbClr val="FF6600"/>
              </a:solidFill>
            </a:rPr>
            <a:t>Einstellung der Sprache in Blatt „T”.</a:t>
          </a:r>
        </a:p>
        <a:p>
          <a:r>
            <a:rPr lang="hu-HU" sz="1100" baseline="0">
              <a:solidFill>
                <a:srgbClr val="FF6600"/>
              </a:solidFill>
            </a:rPr>
            <a:t>Aufgabe in Blatt </a:t>
          </a:r>
          <a:r>
            <a:rPr lang="en-US" sz="1100" baseline="0">
              <a:solidFill>
                <a:srgbClr val="FF6600"/>
              </a:solidFill>
            </a:rPr>
            <a:t>„F#".</a:t>
          </a:r>
        </a:p>
        <a:p>
          <a:r>
            <a:rPr lang="en-US" sz="1100" baseline="0">
              <a:solidFill>
                <a:srgbClr val="FF6600"/>
              </a:solidFill>
            </a:rPr>
            <a:t>Lösung in Blatt „M#".</a:t>
          </a:r>
          <a:endParaRPr lang="hu-HU" sz="1100" baseline="0">
            <a:solidFill>
              <a:srgbClr val="FF6600"/>
            </a:solidFill>
          </a:endParaRPr>
        </a:p>
        <a:p>
          <a:endParaRPr lang="hu-HU" sz="1100" baseline="0"/>
        </a:p>
        <a:p>
          <a:r>
            <a:rPr lang="hu-HU" sz="1100" baseline="0">
              <a:solidFill>
                <a:srgbClr val="0000FF"/>
              </a:solidFill>
            </a:rPr>
            <a:t>Language can be set on sheet "T".</a:t>
          </a:r>
        </a:p>
        <a:p>
          <a:r>
            <a:rPr lang="en-US" sz="1100">
              <a:solidFill>
                <a:srgbClr val="0000FF"/>
              </a:solidFill>
            </a:rPr>
            <a:t>Task on sheet "F#".</a:t>
          </a:r>
        </a:p>
        <a:p>
          <a:r>
            <a:rPr lang="en-US" sz="1100">
              <a:solidFill>
                <a:srgbClr val="0000FF"/>
              </a:solidFill>
            </a:rPr>
            <a:t>Solution on sheet "M#".</a:t>
          </a:r>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oleObject" Target="../embeddings/oleObject5.bin"/><Relationship Id="rId7"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drawing" Target="../drawings/drawing8.xml"/><Relationship Id="rId6" Type="http://schemas.openxmlformats.org/officeDocument/2006/relationships/image" Target="../media/image4.emf"/><Relationship Id="rId5" Type="http://schemas.openxmlformats.org/officeDocument/2006/relationships/oleObject" Target="../embeddings/oleObject6.bin"/><Relationship Id="rId4" Type="http://schemas.openxmlformats.org/officeDocument/2006/relationships/image" Target="../media/image2.wmf"/></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5.vml"/><Relationship Id="rId1" Type="http://schemas.openxmlformats.org/officeDocument/2006/relationships/drawing" Target="../drawings/drawing10.xml"/><Relationship Id="rId4" Type="http://schemas.openxmlformats.org/officeDocument/2006/relationships/image" Target="../media/image6.emf"/></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image" Target="../media/image3.emf"/><Relationship Id="rId5" Type="http://schemas.openxmlformats.org/officeDocument/2006/relationships/oleObject" Target="../embeddings/oleObject4.bin"/><Relationship Id="rId4" Type="http://schemas.openxmlformats.org/officeDocument/2006/relationships/image" Target="../media/image2.wmf"/></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workbookViewId="0">
      <selection activeCell="D2" sqref="D2"/>
    </sheetView>
  </sheetViews>
  <sheetFormatPr defaultColWidth="0" defaultRowHeight="14.1" customHeight="1" zeroHeight="1" x14ac:dyDescent="0.25"/>
  <cols>
    <col min="1" max="1" width="8.7109375" customWidth="1"/>
    <col min="2" max="2" width="3.140625" bestFit="1" customWidth="1"/>
    <col min="3" max="3" width="36.85546875" style="1" customWidth="1"/>
    <col min="4" max="4" width="8.85546875" customWidth="1"/>
    <col min="5" max="12" width="8.7109375" customWidth="1"/>
    <col min="13" max="13" width="41.7109375" style="1" hidden="1" customWidth="1"/>
    <col min="14" max="14" width="44.7109375" style="1" hidden="1" customWidth="1"/>
    <col min="15" max="15" width="43.140625" style="1" hidden="1" customWidth="1"/>
    <col min="16" max="16384" width="10.85546875" hidden="1"/>
  </cols>
  <sheetData>
    <row r="1" spans="1:15" ht="15" x14ac:dyDescent="0.25">
      <c r="A1" s="3"/>
      <c r="B1" s="3"/>
      <c r="C1" s="4"/>
      <c r="D1" s="3"/>
      <c r="E1" s="3"/>
      <c r="F1" s="3"/>
      <c r="G1" s="3"/>
      <c r="H1" s="3"/>
      <c r="I1" s="3"/>
      <c r="J1" s="3"/>
      <c r="K1" s="3"/>
      <c r="L1" s="3"/>
    </row>
    <row r="2" spans="1:15" ht="44.1" customHeight="1" x14ac:dyDescent="0.25">
      <c r="A2" s="3"/>
      <c r="B2" s="97" t="s">
        <v>39</v>
      </c>
      <c r="C2" s="98"/>
      <c r="D2" s="6" t="s">
        <v>40</v>
      </c>
      <c r="E2" s="3"/>
      <c r="F2" s="3"/>
      <c r="G2" s="3"/>
      <c r="H2" s="3"/>
      <c r="I2" s="3"/>
      <c r="J2" s="3"/>
      <c r="K2" s="3"/>
      <c r="L2" s="3"/>
      <c r="M2" s="1" t="s">
        <v>40</v>
      </c>
      <c r="N2" s="7" t="s">
        <v>41</v>
      </c>
      <c r="O2" s="8" t="s">
        <v>42</v>
      </c>
    </row>
    <row r="3" spans="1:15" ht="15" x14ac:dyDescent="0.25">
      <c r="A3" s="3"/>
      <c r="B3" s="3"/>
      <c r="C3" s="4"/>
      <c r="D3" s="3"/>
      <c r="E3" s="3"/>
      <c r="F3" s="3"/>
      <c r="G3" s="3"/>
      <c r="H3" s="3"/>
      <c r="I3" s="3"/>
      <c r="J3" s="3"/>
      <c r="K3" s="3"/>
      <c r="L3" s="3"/>
      <c r="N3" s="7"/>
      <c r="O3" s="8"/>
    </row>
    <row r="4" spans="1:15" ht="15" x14ac:dyDescent="0.25">
      <c r="A4" s="3"/>
      <c r="B4" s="9" t="s">
        <v>43</v>
      </c>
      <c r="C4" s="95" t="str">
        <f t="shared" ref="C4:C13" si="0">IF($D$2=$M$2,M4,IF($D$2=$N$2,N4,O4))</f>
        <v>Tartalomjegyzék</v>
      </c>
      <c r="D4" s="99"/>
      <c r="E4" s="3"/>
      <c r="F4" s="3"/>
      <c r="G4" s="3"/>
      <c r="H4" s="3"/>
      <c r="I4" s="3"/>
      <c r="J4" s="3"/>
      <c r="K4" s="3"/>
      <c r="L4" s="3"/>
      <c r="M4" s="1" t="s">
        <v>44</v>
      </c>
      <c r="N4" s="7" t="s">
        <v>45</v>
      </c>
      <c r="O4" s="8" t="s">
        <v>46</v>
      </c>
    </row>
    <row r="5" spans="1:15" ht="15" x14ac:dyDescent="0.25">
      <c r="A5" s="3"/>
      <c r="B5" s="10" t="s">
        <v>47</v>
      </c>
      <c r="C5" s="95" t="str">
        <f t="shared" si="0"/>
        <v>Excelfüggvények használata</v>
      </c>
      <c r="D5" s="96"/>
      <c r="E5" s="3"/>
      <c r="F5" s="3"/>
      <c r="G5" s="3"/>
      <c r="H5" s="3"/>
      <c r="I5" s="3"/>
      <c r="J5" s="3"/>
      <c r="K5" s="3"/>
      <c r="L5" s="3"/>
      <c r="M5" s="1" t="s">
        <v>48</v>
      </c>
      <c r="N5" s="7" t="s">
        <v>49</v>
      </c>
      <c r="O5" s="8" t="s">
        <v>50</v>
      </c>
    </row>
    <row r="6" spans="1:15" ht="30" x14ac:dyDescent="0.25">
      <c r="A6" s="3"/>
      <c r="B6" s="10" t="s">
        <v>51</v>
      </c>
      <c r="C6" s="95" t="str">
        <f t="shared" si="0"/>
        <v>Függvények ábrázolása, függvény illesztése mérési adatokra</v>
      </c>
      <c r="D6" s="96"/>
      <c r="E6" s="3"/>
      <c r="F6" s="3"/>
      <c r="G6" s="3"/>
      <c r="H6" s="3"/>
      <c r="I6" s="3"/>
      <c r="J6" s="3"/>
      <c r="K6" s="3"/>
      <c r="L6" s="3"/>
      <c r="M6" s="1" t="s">
        <v>52</v>
      </c>
      <c r="N6" s="7" t="s">
        <v>53</v>
      </c>
      <c r="O6" s="8" t="s">
        <v>54</v>
      </c>
    </row>
    <row r="7" spans="1:15" ht="15" x14ac:dyDescent="0.25">
      <c r="A7" s="3"/>
      <c r="B7" s="10" t="s">
        <v>55</v>
      </c>
      <c r="C7" s="95" t="str">
        <f t="shared" si="0"/>
        <v>Gyakoriságok meghatározása és ábrázolása</v>
      </c>
      <c r="D7" s="96"/>
      <c r="E7" s="3"/>
      <c r="F7" s="3"/>
      <c r="G7" s="3"/>
      <c r="H7" s="3"/>
      <c r="I7" s="3"/>
      <c r="J7" s="3"/>
      <c r="K7" s="3"/>
      <c r="L7" s="3"/>
      <c r="M7" s="1" t="s">
        <v>56</v>
      </c>
      <c r="N7" s="7" t="s">
        <v>57</v>
      </c>
      <c r="O7" s="8" t="s">
        <v>58</v>
      </c>
    </row>
    <row r="8" spans="1:15" ht="30" x14ac:dyDescent="0.25">
      <c r="A8" s="3"/>
      <c r="B8" s="10" t="s">
        <v>59</v>
      </c>
      <c r="C8" s="95" t="str">
        <f t="shared" si="0"/>
        <v>Minta paramétereinek meghatározása teljes mintából</v>
      </c>
      <c r="D8" s="96"/>
      <c r="E8" s="3"/>
      <c r="F8" s="3"/>
      <c r="G8" s="3"/>
      <c r="H8" s="3"/>
      <c r="I8" s="3"/>
      <c r="J8" s="3"/>
      <c r="K8" s="3"/>
      <c r="L8" s="3"/>
      <c r="M8" s="1" t="s">
        <v>60</v>
      </c>
      <c r="N8" s="7" t="s">
        <v>61</v>
      </c>
      <c r="O8" s="8" t="s">
        <v>62</v>
      </c>
    </row>
    <row r="9" spans="1:15" ht="30" x14ac:dyDescent="0.25">
      <c r="A9" s="3"/>
      <c r="B9" s="10" t="s">
        <v>63</v>
      </c>
      <c r="C9" s="95" t="str">
        <f t="shared" si="0"/>
        <v>Minta paramétereinek meghatározása gyakorisági eloszlásból</v>
      </c>
      <c r="D9" s="96"/>
      <c r="E9" s="3"/>
      <c r="F9" s="3"/>
      <c r="G9" s="3"/>
      <c r="H9" s="3"/>
      <c r="I9" s="3"/>
      <c r="J9" s="3"/>
      <c r="K9" s="3"/>
      <c r="L9" s="3"/>
      <c r="M9" s="1" t="s">
        <v>64</v>
      </c>
      <c r="N9" s="7" t="s">
        <v>65</v>
      </c>
      <c r="O9" s="8" t="s">
        <v>66</v>
      </c>
    </row>
    <row r="10" spans="1:15" ht="30" x14ac:dyDescent="0.25">
      <c r="A10" s="3"/>
      <c r="B10" s="10" t="s">
        <v>67</v>
      </c>
      <c r="C10" s="95" t="str">
        <f t="shared" si="0"/>
        <v>Valószínűségi eloszlás paramétereinek meghatározása</v>
      </c>
      <c r="D10" s="96"/>
      <c r="E10" s="3"/>
      <c r="F10" s="3"/>
      <c r="G10" s="3"/>
      <c r="H10" s="3"/>
      <c r="I10" s="3"/>
      <c r="J10" s="3"/>
      <c r="K10" s="3"/>
      <c r="L10" s="3"/>
      <c r="M10" s="1" t="s">
        <v>68</v>
      </c>
      <c r="N10" s="7" t="s">
        <v>69</v>
      </c>
      <c r="O10" s="8" t="s">
        <v>70</v>
      </c>
    </row>
    <row r="11" spans="1:15" ht="45" x14ac:dyDescent="0.25">
      <c r="A11" s="3"/>
      <c r="B11" s="10" t="s">
        <v>71</v>
      </c>
      <c r="C11" s="95" t="str">
        <f t="shared" si="0"/>
        <v>Elméleti eloszlás paramétereinek és intervallumainak becslése teljes mintából</v>
      </c>
      <c r="D11" s="96"/>
      <c r="E11" s="3"/>
      <c r="F11" s="3"/>
      <c r="G11" s="3"/>
      <c r="H11" s="3"/>
      <c r="I11" s="3"/>
      <c r="J11" s="3"/>
      <c r="K11" s="3"/>
      <c r="L11" s="3"/>
      <c r="M11" s="1" t="s">
        <v>72</v>
      </c>
      <c r="N11" s="7" t="s">
        <v>73</v>
      </c>
      <c r="O11" s="8" t="s">
        <v>74</v>
      </c>
    </row>
    <row r="12" spans="1:15" ht="45" x14ac:dyDescent="0.25">
      <c r="A12" s="3"/>
      <c r="B12" s="10" t="s">
        <v>75</v>
      </c>
      <c r="C12" s="95" t="str">
        <f t="shared" si="0"/>
        <v>Elméleti eloszlás paramétereinek és intervallumainak becslése minta gyakorisági eloszlása alapján</v>
      </c>
      <c r="D12" s="96"/>
      <c r="E12" s="3"/>
      <c r="F12" s="3"/>
      <c r="G12" s="3"/>
      <c r="H12" s="3"/>
      <c r="I12" s="3"/>
      <c r="J12" s="3"/>
      <c r="K12" s="3"/>
      <c r="L12" s="3"/>
      <c r="M12" s="1" t="s">
        <v>76</v>
      </c>
      <c r="N12" s="7" t="s">
        <v>77</v>
      </c>
      <c r="O12" s="8" t="s">
        <v>78</v>
      </c>
    </row>
    <row r="13" spans="1:15" ht="30" x14ac:dyDescent="0.25">
      <c r="A13" s="3"/>
      <c r="B13" s="10" t="s">
        <v>79</v>
      </c>
      <c r="C13" s="12" t="str">
        <f t="shared" si="0"/>
        <v>Valószínűségszámítás diszkrét eloszlású valószínűségi változókkal</v>
      </c>
      <c r="D13" s="13"/>
      <c r="E13" s="3"/>
      <c r="F13" s="3"/>
      <c r="G13" s="3"/>
      <c r="H13" s="3"/>
      <c r="I13" s="3"/>
      <c r="J13" s="3"/>
      <c r="K13" s="3"/>
      <c r="L13" s="3"/>
      <c r="M13" s="1" t="s">
        <v>80</v>
      </c>
      <c r="N13" s="7" t="s">
        <v>81</v>
      </c>
      <c r="O13" s="8" t="s">
        <v>82</v>
      </c>
    </row>
    <row r="14" spans="1:15" ht="15" x14ac:dyDescent="0.25">
      <c r="A14" s="3"/>
      <c r="B14" s="11" t="s">
        <v>86</v>
      </c>
      <c r="C14" s="14" t="str">
        <f>IF($D$2=$M$2,M14,IF($D$2=$N$2,N14,O14))</f>
        <v>Student-féle t-próba</v>
      </c>
      <c r="D14" s="15"/>
      <c r="E14" s="3"/>
      <c r="F14" s="3"/>
      <c r="G14" s="3"/>
      <c r="H14" s="3"/>
      <c r="I14" s="3"/>
      <c r="J14" s="3"/>
      <c r="K14" s="3"/>
      <c r="L14" s="3"/>
      <c r="M14" s="1" t="s">
        <v>83</v>
      </c>
      <c r="N14" s="7" t="s">
        <v>84</v>
      </c>
      <c r="O14" s="8" t="s">
        <v>85</v>
      </c>
    </row>
    <row r="15" spans="1:15" ht="15" x14ac:dyDescent="0.25">
      <c r="A15" s="3"/>
      <c r="B15" s="3"/>
      <c r="C15" s="4"/>
      <c r="D15" s="3"/>
      <c r="E15" s="3"/>
      <c r="F15" s="3"/>
      <c r="G15" s="3"/>
      <c r="H15" s="3"/>
      <c r="I15" s="3"/>
      <c r="J15" s="3"/>
      <c r="K15" s="3"/>
      <c r="L15" s="3"/>
    </row>
    <row r="16" spans="1:15" ht="15" hidden="1" x14ac:dyDescent="0.25"/>
    <row r="17" spans="3:15" ht="15" hidden="1" x14ac:dyDescent="0.25"/>
    <row r="18" spans="3:15" ht="15" hidden="1" x14ac:dyDescent="0.25">
      <c r="C18"/>
      <c r="M18"/>
      <c r="N18"/>
      <c r="O18"/>
    </row>
    <row r="19" spans="3:15" ht="15" hidden="1" x14ac:dyDescent="0.25">
      <c r="C19"/>
      <c r="M19"/>
      <c r="N19"/>
      <c r="O19"/>
    </row>
    <row r="20" spans="3:15" ht="15" hidden="1" x14ac:dyDescent="0.25">
      <c r="C20"/>
      <c r="M20"/>
      <c r="N20"/>
      <c r="O20"/>
    </row>
    <row r="21" spans="3:15" ht="15" hidden="1" x14ac:dyDescent="0.25">
      <c r="C21"/>
      <c r="M21"/>
      <c r="N21"/>
      <c r="O21"/>
    </row>
    <row r="22" spans="3:15" ht="15" hidden="1" x14ac:dyDescent="0.25">
      <c r="C22"/>
      <c r="M22"/>
      <c r="N22"/>
      <c r="O22"/>
    </row>
    <row r="23" spans="3:15" ht="15" hidden="1" x14ac:dyDescent="0.25">
      <c r="C23"/>
      <c r="M23"/>
      <c r="N23"/>
      <c r="O23"/>
    </row>
    <row r="24" spans="3:15" ht="15" hidden="1" x14ac:dyDescent="0.25">
      <c r="C24"/>
      <c r="M24"/>
      <c r="N24"/>
      <c r="O24"/>
    </row>
    <row r="25" spans="3:15" ht="15" hidden="1" x14ac:dyDescent="0.25">
      <c r="C25"/>
      <c r="M25"/>
      <c r="N25"/>
      <c r="O25"/>
    </row>
    <row r="26" spans="3:15" ht="15" hidden="1" x14ac:dyDescent="0.25">
      <c r="C26"/>
      <c r="M26"/>
      <c r="N26"/>
      <c r="O26"/>
    </row>
    <row r="27" spans="3:15" ht="15" hidden="1" x14ac:dyDescent="0.25">
      <c r="C27"/>
      <c r="M27"/>
      <c r="N27"/>
      <c r="O27"/>
    </row>
    <row r="28" spans="3:15" ht="15" hidden="1" x14ac:dyDescent="0.25">
      <c r="C28"/>
      <c r="M28"/>
      <c r="N28"/>
      <c r="O28"/>
    </row>
    <row r="29" spans="3:15" ht="15" hidden="1" x14ac:dyDescent="0.25">
      <c r="C29"/>
      <c r="M29"/>
      <c r="N29"/>
      <c r="O29"/>
    </row>
    <row r="30" spans="3:15" ht="15" hidden="1" x14ac:dyDescent="0.25">
      <c r="C30"/>
      <c r="M30"/>
      <c r="N30"/>
      <c r="O30"/>
    </row>
    <row r="31" spans="3:15" ht="15" hidden="1" x14ac:dyDescent="0.25">
      <c r="C31"/>
      <c r="M31"/>
      <c r="N31"/>
      <c r="O31"/>
    </row>
    <row r="32" spans="3:15" ht="15" hidden="1" x14ac:dyDescent="0.25">
      <c r="C32"/>
      <c r="M32"/>
      <c r="N32"/>
      <c r="O32"/>
    </row>
    <row r="33" spans="3:15" ht="15" hidden="1" x14ac:dyDescent="0.25">
      <c r="C33"/>
      <c r="M33"/>
      <c r="N33"/>
      <c r="O33"/>
    </row>
    <row r="34" spans="3:15" ht="15" hidden="1" x14ac:dyDescent="0.25">
      <c r="C34"/>
      <c r="M34"/>
      <c r="N34"/>
      <c r="O34"/>
    </row>
    <row r="35" spans="3:15" ht="15" hidden="1" x14ac:dyDescent="0.25">
      <c r="C35"/>
      <c r="M35"/>
      <c r="N35"/>
      <c r="O35"/>
    </row>
    <row r="36" spans="3:15" ht="15" hidden="1" x14ac:dyDescent="0.25">
      <c r="C36"/>
      <c r="M36"/>
      <c r="N36"/>
      <c r="O36"/>
    </row>
    <row r="37" spans="3:15" ht="15" hidden="1" x14ac:dyDescent="0.25">
      <c r="C37"/>
      <c r="M37"/>
      <c r="N37"/>
      <c r="O37"/>
    </row>
    <row r="38" spans="3:15" ht="15" hidden="1" x14ac:dyDescent="0.25">
      <c r="C38"/>
      <c r="M38"/>
      <c r="N38"/>
      <c r="O38"/>
    </row>
    <row r="39" spans="3:15" ht="15" hidden="1" x14ac:dyDescent="0.25">
      <c r="C39"/>
      <c r="M39"/>
      <c r="N39"/>
      <c r="O39"/>
    </row>
    <row r="40" spans="3:15" ht="15" hidden="1" x14ac:dyDescent="0.25">
      <c r="C40"/>
      <c r="M40"/>
      <c r="N40"/>
      <c r="O40"/>
    </row>
    <row r="41" spans="3:15" ht="15" hidden="1" x14ac:dyDescent="0.25">
      <c r="C41"/>
      <c r="M41"/>
      <c r="N41"/>
      <c r="O41"/>
    </row>
    <row r="42" spans="3:15" ht="15" hidden="1" x14ac:dyDescent="0.25">
      <c r="C42"/>
      <c r="M42"/>
      <c r="N42"/>
      <c r="O42"/>
    </row>
    <row r="43" spans="3:15" ht="15" hidden="1" x14ac:dyDescent="0.25">
      <c r="C43"/>
      <c r="M43"/>
      <c r="N43"/>
      <c r="O43"/>
    </row>
    <row r="44" spans="3:15" ht="15" hidden="1" x14ac:dyDescent="0.25">
      <c r="C44"/>
      <c r="M44"/>
      <c r="N44"/>
      <c r="O44"/>
    </row>
    <row r="45" spans="3:15" ht="15" hidden="1" x14ac:dyDescent="0.25">
      <c r="C45"/>
      <c r="M45"/>
      <c r="N45"/>
      <c r="O45"/>
    </row>
    <row r="46" spans="3:15" ht="15" hidden="1" x14ac:dyDescent="0.25">
      <c r="C46"/>
      <c r="M46"/>
      <c r="N46"/>
      <c r="O46"/>
    </row>
    <row r="47" spans="3:15" ht="15" hidden="1" x14ac:dyDescent="0.25">
      <c r="C47"/>
      <c r="M47"/>
      <c r="N47"/>
      <c r="O47"/>
    </row>
    <row r="48" spans="3:15" ht="15" hidden="1" x14ac:dyDescent="0.25">
      <c r="C48"/>
      <c r="M48"/>
      <c r="N48"/>
      <c r="O48"/>
    </row>
    <row r="49" spans="3:15" ht="15" hidden="1" x14ac:dyDescent="0.25">
      <c r="C49"/>
      <c r="M49"/>
      <c r="N49"/>
      <c r="O49"/>
    </row>
    <row r="50" spans="3:15" ht="15" hidden="1" x14ac:dyDescent="0.25">
      <c r="C50"/>
      <c r="M50"/>
      <c r="N50"/>
      <c r="O50"/>
    </row>
    <row r="51" spans="3:15" ht="15" hidden="1" x14ac:dyDescent="0.25">
      <c r="C51"/>
      <c r="M51"/>
      <c r="N51"/>
      <c r="O51"/>
    </row>
    <row r="52" spans="3:15" ht="15" hidden="1" x14ac:dyDescent="0.25">
      <c r="C52"/>
      <c r="M52"/>
      <c r="N52"/>
      <c r="O52"/>
    </row>
    <row r="53" spans="3:15" ht="15" hidden="1" x14ac:dyDescent="0.25">
      <c r="C53"/>
      <c r="M53"/>
      <c r="N53"/>
      <c r="O53"/>
    </row>
    <row r="54" spans="3:15" ht="15" hidden="1" x14ac:dyDescent="0.25">
      <c r="C54"/>
      <c r="M54"/>
      <c r="N54"/>
      <c r="O54"/>
    </row>
    <row r="55" spans="3:15" ht="15" hidden="1" x14ac:dyDescent="0.25">
      <c r="C55"/>
      <c r="M55"/>
      <c r="N55"/>
      <c r="O55"/>
    </row>
    <row r="56" spans="3:15" ht="15" hidden="1" x14ac:dyDescent="0.25">
      <c r="C56"/>
      <c r="M56"/>
      <c r="N56"/>
      <c r="O56"/>
    </row>
    <row r="57" spans="3:15" ht="15" hidden="1" x14ac:dyDescent="0.25">
      <c r="C57"/>
      <c r="M57"/>
      <c r="N57"/>
      <c r="O57"/>
    </row>
    <row r="58" spans="3:15" ht="15" hidden="1" x14ac:dyDescent="0.25">
      <c r="C58"/>
      <c r="M58"/>
      <c r="N58"/>
      <c r="O58"/>
    </row>
    <row r="59" spans="3:15" ht="15" hidden="1" x14ac:dyDescent="0.25">
      <c r="C59"/>
      <c r="M59"/>
      <c r="N59"/>
      <c r="O59"/>
    </row>
    <row r="60" spans="3:15" ht="15" hidden="1" x14ac:dyDescent="0.25">
      <c r="C60"/>
      <c r="M60"/>
      <c r="N60"/>
      <c r="O60"/>
    </row>
    <row r="61" spans="3:15" ht="15" hidden="1" x14ac:dyDescent="0.25">
      <c r="C61"/>
      <c r="M61"/>
      <c r="N61"/>
      <c r="O61"/>
    </row>
    <row r="62" spans="3:15" ht="15" hidden="1" x14ac:dyDescent="0.25">
      <c r="C62"/>
      <c r="M62"/>
      <c r="N62"/>
      <c r="O62"/>
    </row>
    <row r="63" spans="3:15" ht="15" hidden="1" x14ac:dyDescent="0.25">
      <c r="C63"/>
      <c r="M63"/>
      <c r="N63"/>
      <c r="O63"/>
    </row>
    <row r="64" spans="3:15" ht="15" hidden="1" x14ac:dyDescent="0.25">
      <c r="C64"/>
      <c r="M64"/>
      <c r="N64"/>
      <c r="O64"/>
    </row>
    <row r="65" spans="3:15" ht="15" hidden="1" x14ac:dyDescent="0.25">
      <c r="C65"/>
      <c r="M65"/>
      <c r="N65"/>
      <c r="O65"/>
    </row>
    <row r="66" spans="3:15" ht="15" hidden="1" x14ac:dyDescent="0.25">
      <c r="C66"/>
      <c r="M66"/>
      <c r="N66"/>
      <c r="O66"/>
    </row>
    <row r="67" spans="3:15" ht="15" hidden="1" x14ac:dyDescent="0.25">
      <c r="C67"/>
      <c r="M67"/>
      <c r="N67"/>
      <c r="O67"/>
    </row>
    <row r="68" spans="3:15" ht="15" hidden="1" x14ac:dyDescent="0.25">
      <c r="C68"/>
      <c r="M68"/>
      <c r="N68"/>
      <c r="O68"/>
    </row>
    <row r="69" spans="3:15" ht="15" hidden="1" x14ac:dyDescent="0.25">
      <c r="C69"/>
      <c r="M69"/>
      <c r="N69"/>
      <c r="O69"/>
    </row>
    <row r="70" spans="3:15" ht="15" hidden="1" x14ac:dyDescent="0.25">
      <c r="C70"/>
      <c r="M70"/>
      <c r="N70"/>
      <c r="O70"/>
    </row>
    <row r="71" spans="3:15" ht="15" hidden="1" x14ac:dyDescent="0.25">
      <c r="C71"/>
      <c r="M71"/>
      <c r="N71"/>
      <c r="O71"/>
    </row>
    <row r="72" spans="3:15" ht="15" hidden="1" x14ac:dyDescent="0.25">
      <c r="C72"/>
      <c r="M72"/>
      <c r="N72"/>
      <c r="O72"/>
    </row>
    <row r="73" spans="3:15" ht="15" hidden="1" x14ac:dyDescent="0.25">
      <c r="C73"/>
      <c r="M73"/>
      <c r="N73"/>
      <c r="O73"/>
    </row>
    <row r="74" spans="3:15" ht="15" hidden="1" x14ac:dyDescent="0.25">
      <c r="C74"/>
      <c r="M74"/>
      <c r="N74"/>
      <c r="O74"/>
    </row>
    <row r="75" spans="3:15" ht="15" hidden="1" x14ac:dyDescent="0.25">
      <c r="C75"/>
      <c r="M75"/>
      <c r="N75"/>
      <c r="O75"/>
    </row>
    <row r="76" spans="3:15" ht="15" hidden="1" x14ac:dyDescent="0.25">
      <c r="C76"/>
      <c r="M76"/>
      <c r="N76"/>
      <c r="O76"/>
    </row>
    <row r="77" spans="3:15" ht="15" hidden="1" x14ac:dyDescent="0.25">
      <c r="C77"/>
      <c r="M77"/>
      <c r="N77"/>
      <c r="O77"/>
    </row>
    <row r="78" spans="3:15" ht="15" hidden="1" x14ac:dyDescent="0.25">
      <c r="C78"/>
      <c r="M78"/>
      <c r="N78"/>
      <c r="O78"/>
    </row>
    <row r="79" spans="3:15" ht="15" hidden="1" x14ac:dyDescent="0.25">
      <c r="C79"/>
      <c r="M79"/>
      <c r="N79"/>
      <c r="O79"/>
    </row>
    <row r="80" spans="3:15" ht="15" hidden="1" x14ac:dyDescent="0.25">
      <c r="C80"/>
      <c r="M80"/>
      <c r="N80"/>
      <c r="O80"/>
    </row>
    <row r="81" spans="3:15" ht="15" hidden="1" x14ac:dyDescent="0.25">
      <c r="C81"/>
      <c r="M81"/>
      <c r="N81"/>
      <c r="O81"/>
    </row>
    <row r="82" spans="3:15" ht="15" hidden="1" x14ac:dyDescent="0.25">
      <c r="C82"/>
      <c r="M82"/>
      <c r="N82"/>
      <c r="O82"/>
    </row>
    <row r="83" spans="3:15" ht="15" hidden="1" x14ac:dyDescent="0.25">
      <c r="C83"/>
      <c r="M83"/>
      <c r="N83"/>
      <c r="O83"/>
    </row>
    <row r="84" spans="3:15" ht="15" hidden="1" x14ac:dyDescent="0.25">
      <c r="C84"/>
      <c r="M84"/>
      <c r="N84"/>
      <c r="O84"/>
    </row>
    <row r="85" spans="3:15" ht="15" hidden="1" x14ac:dyDescent="0.25">
      <c r="C85"/>
      <c r="M85"/>
      <c r="N85"/>
      <c r="O85"/>
    </row>
    <row r="86" spans="3:15" ht="15" hidden="1" x14ac:dyDescent="0.25">
      <c r="C86"/>
      <c r="M86"/>
      <c r="N86"/>
      <c r="O86"/>
    </row>
    <row r="87" spans="3:15" ht="15" hidden="1" x14ac:dyDescent="0.25">
      <c r="C87"/>
      <c r="M87"/>
      <c r="N87"/>
      <c r="O87"/>
    </row>
    <row r="88" spans="3:15" ht="15" hidden="1" x14ac:dyDescent="0.25">
      <c r="C88"/>
      <c r="M88"/>
      <c r="N88"/>
      <c r="O88"/>
    </row>
    <row r="89" spans="3:15" ht="15" hidden="1" x14ac:dyDescent="0.25">
      <c r="C89"/>
      <c r="M89"/>
      <c r="N89"/>
      <c r="O89"/>
    </row>
    <row r="90" spans="3:15" ht="15" hidden="1" x14ac:dyDescent="0.25">
      <c r="C90"/>
      <c r="M90"/>
      <c r="N90"/>
      <c r="O90"/>
    </row>
    <row r="91" spans="3:15" ht="15" hidden="1" x14ac:dyDescent="0.25">
      <c r="C91"/>
      <c r="M91"/>
      <c r="N91"/>
      <c r="O91"/>
    </row>
    <row r="92" spans="3:15" ht="15" hidden="1" x14ac:dyDescent="0.25">
      <c r="C92"/>
      <c r="M92"/>
      <c r="N92"/>
      <c r="O92"/>
    </row>
    <row r="93" spans="3:15" ht="15" hidden="1" x14ac:dyDescent="0.25">
      <c r="C93"/>
      <c r="M93"/>
      <c r="N93"/>
      <c r="O93"/>
    </row>
    <row r="94" spans="3:15" ht="15" hidden="1" x14ac:dyDescent="0.25">
      <c r="C94"/>
      <c r="M94"/>
      <c r="N94"/>
      <c r="O94"/>
    </row>
    <row r="95" spans="3:15" ht="15" hidden="1" x14ac:dyDescent="0.25">
      <c r="C95"/>
      <c r="M95"/>
      <c r="N95"/>
      <c r="O95"/>
    </row>
    <row r="96" spans="3:15" ht="15" hidden="1" x14ac:dyDescent="0.25">
      <c r="C96"/>
      <c r="M96"/>
      <c r="N96"/>
      <c r="O96"/>
    </row>
    <row r="97" spans="3:15" ht="15" hidden="1" x14ac:dyDescent="0.25">
      <c r="C97"/>
      <c r="M97"/>
      <c r="N97"/>
      <c r="O97"/>
    </row>
    <row r="98" spans="3:15" ht="15" hidden="1" x14ac:dyDescent="0.25">
      <c r="C98"/>
      <c r="M98"/>
      <c r="N98"/>
      <c r="O98"/>
    </row>
    <row r="99" spans="3:15" ht="15" hidden="1" x14ac:dyDescent="0.25">
      <c r="C99"/>
      <c r="M99"/>
      <c r="N99"/>
      <c r="O99"/>
    </row>
    <row r="100" spans="3:15" ht="15" hidden="1" x14ac:dyDescent="0.25">
      <c r="C100"/>
      <c r="M100"/>
      <c r="N100"/>
      <c r="O100"/>
    </row>
    <row r="101" spans="3:15" ht="15" hidden="1" x14ac:dyDescent="0.25">
      <c r="C101"/>
      <c r="M101"/>
      <c r="N101"/>
      <c r="O101"/>
    </row>
  </sheetData>
  <mergeCells count="10">
    <mergeCell ref="C9:D9"/>
    <mergeCell ref="C10:D10"/>
    <mergeCell ref="C11:D11"/>
    <mergeCell ref="C12:D12"/>
    <mergeCell ref="B2:C2"/>
    <mergeCell ref="C4:D4"/>
    <mergeCell ref="C5:D5"/>
    <mergeCell ref="C6:D6"/>
    <mergeCell ref="C7:D7"/>
    <mergeCell ref="C8:D8"/>
  </mergeCells>
  <dataValidations count="1">
    <dataValidation type="list" allowBlank="1" showInputMessage="1" showErrorMessage="1" sqref="D2">
      <formula1>nyelv</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workbookViewId="0"/>
  </sheetViews>
  <sheetFormatPr defaultColWidth="0" defaultRowHeight="14.1" customHeight="1" zeroHeight="1" x14ac:dyDescent="0.25"/>
  <cols>
    <col min="1" max="1" width="8.85546875" customWidth="1"/>
    <col min="2" max="2" width="35.85546875" style="1" customWidth="1"/>
    <col min="3" max="3" width="14"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ht="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ht="15" x14ac:dyDescent="0.25">
      <c r="A3" s="3"/>
      <c r="B3" s="4"/>
      <c r="C3" s="3"/>
      <c r="D3" s="3"/>
      <c r="E3" s="28"/>
      <c r="F3" s="28"/>
      <c r="G3" s="28"/>
      <c r="H3" s="28"/>
      <c r="I3" s="28"/>
      <c r="J3" s="28"/>
      <c r="K3" s="28"/>
      <c r="L3" s="3"/>
    </row>
    <row r="4" spans="1:15" ht="60" x14ac:dyDescent="0.25">
      <c r="A4" s="3"/>
      <c r="B4" s="20" t="str">
        <f>IF(T!$D$2=T!$M$2,M4,IF(T!$D$2=T!$N$2,N4,O4))</f>
        <v>Meg szeretnénk vizsgálni, hogy a Creutzfeldt–Jakob-kórban szenvedő betegek vérkáliumszintje segíthet-e a diagnózis felállításában.</v>
      </c>
      <c r="C4" s="3"/>
      <c r="D4" s="3"/>
      <c r="E4" s="28"/>
      <c r="F4" s="28"/>
      <c r="G4" s="28"/>
      <c r="H4" s="28"/>
      <c r="I4" s="28"/>
      <c r="J4" s="28"/>
      <c r="K4" s="28"/>
      <c r="L4" s="3"/>
      <c r="M4" s="71" t="s">
        <v>21</v>
      </c>
      <c r="N4" s="64" t="s">
        <v>403</v>
      </c>
      <c r="O4" s="65" t="s">
        <v>405</v>
      </c>
    </row>
    <row r="5" spans="1:15" ht="60" x14ac:dyDescent="0.25">
      <c r="A5" s="3"/>
      <c r="B5" s="21" t="str">
        <f>IF(T!$D$2=T!$M$2,M5,IF(T!$D$2=T!$N$2,N5,O5))</f>
        <v>Ennek céljából megmértük tíz Creutzfeldt–Jakob-kórban szenvedő beteg és tíz egészséges ember vérkáliumszintjét.</v>
      </c>
      <c r="C5" s="3"/>
      <c r="D5" s="3"/>
      <c r="E5" s="28"/>
      <c r="F5" s="28"/>
      <c r="G5" s="28"/>
      <c r="H5" s="28"/>
      <c r="I5" s="28"/>
      <c r="J5" s="28"/>
      <c r="K5" s="28"/>
      <c r="L5" s="3"/>
      <c r="M5" s="71" t="s">
        <v>22</v>
      </c>
      <c r="N5" s="64" t="s">
        <v>404</v>
      </c>
      <c r="O5" s="65" t="s">
        <v>406</v>
      </c>
    </row>
    <row r="6" spans="1:15" ht="60" x14ac:dyDescent="0.25">
      <c r="A6" s="3"/>
      <c r="B6" s="21" t="str">
        <f>IF(T!$D$2=T!$M$2,M6,IF(T!$D$2=T!$N$2,N6,O6))</f>
        <v>A mért adatok a C és D oszlopokban találhatók. Feltesszük, hogy a változó eloszlása normális.</v>
      </c>
      <c r="C6" s="3"/>
      <c r="D6" s="3"/>
      <c r="E6" s="28"/>
      <c r="F6" s="28"/>
      <c r="G6" s="28"/>
      <c r="H6" s="28"/>
      <c r="I6" s="28"/>
      <c r="J6" s="28"/>
      <c r="K6" s="28"/>
      <c r="L6" s="3"/>
      <c r="M6" s="63" t="s">
        <v>178</v>
      </c>
      <c r="N6" s="64" t="s">
        <v>179</v>
      </c>
      <c r="O6" s="65" t="s">
        <v>180</v>
      </c>
    </row>
    <row r="7" spans="1:15" ht="30" x14ac:dyDescent="0.25">
      <c r="A7" s="3"/>
      <c r="B7" s="21" t="str">
        <f>IF(T!$D$2=T!$M$2,M7,IF(T!$D$2=T!$N$2,N7,O7))</f>
        <v>Van-e jelentős eltérés?</v>
      </c>
      <c r="C7" s="3"/>
      <c r="D7" s="3"/>
      <c r="E7" s="28"/>
      <c r="F7" s="28"/>
      <c r="G7" s="28"/>
      <c r="H7" s="28"/>
      <c r="I7" s="28"/>
      <c r="J7" s="28"/>
      <c r="K7" s="28"/>
      <c r="L7" s="3"/>
      <c r="M7" s="71" t="s">
        <v>18</v>
      </c>
      <c r="N7" s="64" t="s">
        <v>190</v>
      </c>
      <c r="O7" s="65" t="s">
        <v>191</v>
      </c>
    </row>
    <row r="8" spans="1:15" ht="15" x14ac:dyDescent="0.25">
      <c r="A8" s="3"/>
      <c r="B8" s="22" t="str">
        <f>IF(T!$D$2=T!$M$2,M8,IF(T!$D$2=T!$N$2,N8,O8))</f>
        <v>szignifikanciaszint: 4%</v>
      </c>
      <c r="C8" s="3"/>
      <c r="D8" s="3"/>
      <c r="E8" s="28"/>
      <c r="F8" s="89"/>
      <c r="G8" s="89"/>
      <c r="H8" s="89"/>
      <c r="I8" s="89"/>
      <c r="J8" s="89"/>
      <c r="K8" s="28"/>
      <c r="L8" s="3"/>
      <c r="M8" s="63" t="s">
        <v>415</v>
      </c>
      <c r="N8" s="64" t="s">
        <v>416</v>
      </c>
      <c r="O8" s="65" t="s">
        <v>417</v>
      </c>
    </row>
    <row r="9" spans="1:15" ht="15" x14ac:dyDescent="0.25">
      <c r="A9" s="3"/>
      <c r="B9" s="4"/>
      <c r="C9" s="3"/>
      <c r="D9" s="3"/>
      <c r="E9" s="28"/>
      <c r="F9" s="89"/>
      <c r="G9" s="89"/>
      <c r="H9" s="89"/>
      <c r="I9" s="89"/>
      <c r="J9" s="89"/>
      <c r="K9" s="28"/>
      <c r="L9" s="3"/>
    </row>
    <row r="10" spans="1:15" ht="15" x14ac:dyDescent="0.25">
      <c r="A10" s="3"/>
      <c r="B10" s="4"/>
      <c r="C10" s="72" t="str">
        <f>IF(T!$D$2=T!$M$2,M10,IF(T!$D$2=T!$N$2,N10,O10))</f>
        <v>vérkáliumszint (mmol/L)</v>
      </c>
      <c r="D10" s="73"/>
      <c r="E10" s="28"/>
      <c r="F10" s="89"/>
      <c r="G10" s="89"/>
      <c r="H10" s="89"/>
      <c r="I10" s="89"/>
      <c r="J10" s="89"/>
      <c r="K10" s="28"/>
      <c r="L10" s="3"/>
      <c r="M10" s="63" t="s">
        <v>392</v>
      </c>
      <c r="N10" s="64" t="s">
        <v>98</v>
      </c>
      <c r="O10" s="65" t="s">
        <v>395</v>
      </c>
    </row>
    <row r="11" spans="1:15" ht="15" x14ac:dyDescent="0.25">
      <c r="A11" s="3"/>
      <c r="B11" s="4"/>
      <c r="C11" s="19" t="str">
        <f>IF(T!$D$2=T!$M$2,M11,IF(T!$D$2=T!$N$2,N11,O11))</f>
        <v>beteg</v>
      </c>
      <c r="D11" s="19" t="str">
        <f>IF(T!$D$2=T!$M$2,M12,IF(T!$D$2=T!$N$2,N12,O12))</f>
        <v>egészséges</v>
      </c>
      <c r="E11" s="34"/>
      <c r="F11" s="90"/>
      <c r="G11" s="90"/>
      <c r="H11" s="45"/>
      <c r="I11" s="45"/>
      <c r="J11" s="45"/>
      <c r="K11" s="30"/>
      <c r="L11" s="3"/>
      <c r="M11" s="63" t="s">
        <v>393</v>
      </c>
      <c r="N11" s="64" t="s">
        <v>227</v>
      </c>
      <c r="O11" s="65" t="s">
        <v>396</v>
      </c>
    </row>
    <row r="12" spans="1:15" ht="15" x14ac:dyDescent="0.25">
      <c r="A12" s="3"/>
      <c r="B12" s="4"/>
      <c r="C12" s="25">
        <v>6.4</v>
      </c>
      <c r="D12" s="25">
        <v>4.4000000000000004</v>
      </c>
      <c r="E12" s="35"/>
      <c r="F12" s="45"/>
      <c r="G12" s="45"/>
      <c r="H12" s="45"/>
      <c r="I12" s="45"/>
      <c r="J12" s="45"/>
      <c r="K12" s="30"/>
      <c r="L12" s="3"/>
      <c r="M12" s="63" t="s">
        <v>394</v>
      </c>
      <c r="N12" s="64" t="s">
        <v>228</v>
      </c>
      <c r="O12" s="65" t="s">
        <v>397</v>
      </c>
    </row>
    <row r="13" spans="1:15" ht="15" x14ac:dyDescent="0.25">
      <c r="A13" s="3"/>
      <c r="B13" s="4"/>
      <c r="C13" s="25">
        <v>7.3</v>
      </c>
      <c r="D13" s="25">
        <v>4.0999999999999996</v>
      </c>
      <c r="E13" s="35"/>
      <c r="F13" s="45"/>
      <c r="G13" s="45"/>
      <c r="H13" s="45"/>
      <c r="I13" s="45"/>
      <c r="J13" s="45"/>
      <c r="K13" s="30"/>
      <c r="L13" s="3"/>
    </row>
    <row r="14" spans="1:15" ht="15" x14ac:dyDescent="0.25">
      <c r="A14" s="3"/>
      <c r="B14" s="4"/>
      <c r="C14" s="25">
        <v>4.7</v>
      </c>
      <c r="D14" s="25">
        <v>4.4000000000000004</v>
      </c>
      <c r="E14" s="35"/>
      <c r="F14" s="45"/>
      <c r="G14" s="45"/>
      <c r="H14" s="45"/>
      <c r="I14" s="45"/>
      <c r="J14" s="45"/>
      <c r="K14" s="30"/>
      <c r="L14" s="3"/>
      <c r="M14" s="63" t="s">
        <v>107</v>
      </c>
      <c r="N14" s="64" t="s">
        <v>119</v>
      </c>
      <c r="O14" s="65" t="s">
        <v>144</v>
      </c>
    </row>
    <row r="15" spans="1:15" ht="15" x14ac:dyDescent="0.25">
      <c r="A15" s="3"/>
      <c r="B15" s="4"/>
      <c r="C15" s="25">
        <v>2.8</v>
      </c>
      <c r="D15" s="25">
        <v>4.0999999999999996</v>
      </c>
      <c r="E15" s="35"/>
      <c r="F15" s="45"/>
      <c r="G15" s="45"/>
      <c r="H15" s="45"/>
      <c r="I15" s="45"/>
      <c r="J15" s="45"/>
      <c r="K15" s="30"/>
      <c r="L15" s="3"/>
      <c r="M15" s="63" t="s">
        <v>108</v>
      </c>
      <c r="N15" s="64" t="s">
        <v>120</v>
      </c>
      <c r="O15" s="65" t="s">
        <v>145</v>
      </c>
    </row>
    <row r="16" spans="1:15" ht="15" x14ac:dyDescent="0.25">
      <c r="A16" s="3"/>
      <c r="B16" s="4"/>
      <c r="C16" s="25">
        <v>4.7</v>
      </c>
      <c r="D16" s="25">
        <v>4.3</v>
      </c>
      <c r="E16" s="35"/>
      <c r="F16" s="45"/>
      <c r="G16" s="45"/>
      <c r="H16" s="45"/>
      <c r="I16" s="45"/>
      <c r="J16" s="45"/>
      <c r="K16" s="30"/>
      <c r="L16" s="3"/>
      <c r="M16" s="63" t="s">
        <v>109</v>
      </c>
      <c r="N16" s="64" t="s">
        <v>121</v>
      </c>
      <c r="O16" s="65" t="s">
        <v>146</v>
      </c>
    </row>
    <row r="17" spans="1:15" ht="15" x14ac:dyDescent="0.25">
      <c r="A17" s="3"/>
      <c r="B17" s="4"/>
      <c r="C17" s="25">
        <v>5.8</v>
      </c>
      <c r="D17" s="25">
        <v>4</v>
      </c>
      <c r="E17" s="35"/>
      <c r="F17" s="45"/>
      <c r="G17" s="45"/>
      <c r="H17" s="45"/>
      <c r="I17" s="45"/>
      <c r="J17" s="45"/>
      <c r="K17" s="30"/>
      <c r="L17" s="3"/>
      <c r="M17" s="63" t="s">
        <v>320</v>
      </c>
      <c r="N17" s="64" t="s">
        <v>322</v>
      </c>
      <c r="O17" s="65" t="s">
        <v>323</v>
      </c>
    </row>
    <row r="18" spans="1:15" ht="15" x14ac:dyDescent="0.25">
      <c r="A18" s="3"/>
      <c r="B18" s="4"/>
      <c r="C18" s="25">
        <v>3.1</v>
      </c>
      <c r="D18" s="25">
        <v>4.2</v>
      </c>
      <c r="E18" s="35"/>
      <c r="F18" s="45"/>
      <c r="G18" s="45"/>
      <c r="H18" s="45"/>
      <c r="I18" s="45"/>
      <c r="J18" s="45"/>
      <c r="K18" s="30"/>
      <c r="L18" s="3"/>
      <c r="M18" s="63" t="s">
        <v>384</v>
      </c>
      <c r="N18" s="64" t="s">
        <v>385</v>
      </c>
      <c r="O18" s="65" t="s">
        <v>386</v>
      </c>
    </row>
    <row r="19" spans="1:15" ht="15" x14ac:dyDescent="0.25">
      <c r="A19" s="3"/>
      <c r="B19" s="4"/>
      <c r="C19" s="25">
        <v>4.0999999999999996</v>
      </c>
      <c r="D19" s="25">
        <v>3.9</v>
      </c>
      <c r="E19" s="35"/>
      <c r="F19" s="45"/>
      <c r="G19" s="45"/>
      <c r="H19" s="45"/>
      <c r="I19" s="45"/>
      <c r="J19" s="45"/>
      <c r="K19" s="30"/>
      <c r="L19" s="3"/>
      <c r="M19" s="63" t="s">
        <v>192</v>
      </c>
      <c r="N19" s="64" t="s">
        <v>387</v>
      </c>
      <c r="O19" s="65" t="s">
        <v>388</v>
      </c>
    </row>
    <row r="20" spans="1:15" ht="15" x14ac:dyDescent="0.25">
      <c r="A20" s="3"/>
      <c r="B20" s="4"/>
      <c r="C20" s="25">
        <v>3.7</v>
      </c>
      <c r="D20" s="25">
        <v>3.7</v>
      </c>
      <c r="E20" s="35"/>
      <c r="F20" s="45"/>
      <c r="G20" s="45"/>
      <c r="H20" s="45"/>
      <c r="I20" s="45"/>
      <c r="J20" s="45"/>
      <c r="K20" s="30"/>
      <c r="L20" s="3"/>
      <c r="M20" s="63" t="s">
        <v>195</v>
      </c>
      <c r="N20" s="64" t="s">
        <v>389</v>
      </c>
      <c r="O20" s="65" t="s">
        <v>390</v>
      </c>
    </row>
    <row r="21" spans="1:15" ht="15" x14ac:dyDescent="0.25">
      <c r="A21" s="3"/>
      <c r="B21" s="4"/>
      <c r="C21" s="25">
        <v>4</v>
      </c>
      <c r="D21" s="25">
        <v>4.0999999999999996</v>
      </c>
      <c r="E21" s="35"/>
      <c r="F21" s="45"/>
      <c r="G21" s="45"/>
      <c r="H21" s="45"/>
      <c r="I21" s="45"/>
      <c r="J21" s="45"/>
      <c r="K21" s="30"/>
      <c r="L21" s="3"/>
      <c r="M21" s="63" t="s">
        <v>330</v>
      </c>
      <c r="N21" s="64" t="s">
        <v>331</v>
      </c>
      <c r="O21" s="65" t="s">
        <v>332</v>
      </c>
    </row>
    <row r="22" spans="1:15" ht="15" x14ac:dyDescent="0.25">
      <c r="A22" s="3"/>
      <c r="B22" s="4"/>
      <c r="C22" s="3"/>
      <c r="D22" s="3"/>
      <c r="E22" s="30"/>
      <c r="F22" s="45"/>
      <c r="G22" s="45"/>
      <c r="H22" s="45"/>
      <c r="I22" s="45"/>
      <c r="J22" s="45"/>
      <c r="K22" s="30"/>
      <c r="L22" s="3"/>
    </row>
    <row r="23" spans="1:15" ht="60" x14ac:dyDescent="0.25">
      <c r="A23" s="3"/>
      <c r="B23" s="79" t="str">
        <f>IF(T!$D$2=T!$M$2,M14,IF(T!$D$2=T!$N$2,N14,O14))</f>
        <v>kérdés</v>
      </c>
      <c r="C23" s="26"/>
      <c r="D23" s="32" t="str">
        <f>IF(T!$D$2=T!$M$2,M18,IF(T!$D$2=T!$N$2,N18,O18))</f>
        <v>Van-e jelentős eltérés az átlagok között?</v>
      </c>
      <c r="E23" s="30"/>
      <c r="F23" s="45"/>
      <c r="G23" s="45"/>
      <c r="H23" s="45"/>
      <c r="I23" s="45"/>
      <c r="J23" s="45"/>
      <c r="K23" s="30"/>
      <c r="L23" s="3"/>
      <c r="M23" s="63" t="s">
        <v>358</v>
      </c>
      <c r="N23" s="64" t="s">
        <v>361</v>
      </c>
      <c r="O23" s="65" t="s">
        <v>362</v>
      </c>
    </row>
    <row r="24" spans="1:15" ht="61.5" x14ac:dyDescent="0.35">
      <c r="A24" s="3"/>
      <c r="B24" s="79" t="str">
        <f>IF(T!$D$2=T!$M$2,M15,IF(T!$D$2=T!$N$2,N15,O15))</f>
        <v>nullhipotézis</v>
      </c>
      <c r="C24" s="26" t="s">
        <v>329</v>
      </c>
      <c r="D24" s="32" t="str">
        <f>IF(T!$D$2=T!$M$2,M19,IF(T!$D$2=T!$N$2,N19,O19))</f>
        <v>Az eltérés nem jelentős (véletlen hiba okozza).</v>
      </c>
      <c r="E24" s="30"/>
      <c r="F24" s="30"/>
      <c r="G24" s="30"/>
      <c r="H24" s="30"/>
      <c r="I24" s="30"/>
      <c r="J24" s="30"/>
      <c r="K24" s="30"/>
      <c r="L24" s="3"/>
      <c r="M24" s="63" t="s">
        <v>223</v>
      </c>
      <c r="N24" s="64" t="s">
        <v>225</v>
      </c>
      <c r="O24" s="65" t="s">
        <v>243</v>
      </c>
    </row>
    <row r="25" spans="1:15" ht="61.5" x14ac:dyDescent="0.35">
      <c r="A25" s="3"/>
      <c r="B25" s="79" t="str">
        <f>IF(T!$D$2=T!$M$2,M16,IF(T!$D$2=T!$N$2,N16,O16))</f>
        <v>alternatív hipotézis (ellenhipotézis)</v>
      </c>
      <c r="C25" s="26" t="s">
        <v>173</v>
      </c>
      <c r="D25" s="32" t="str">
        <f>IF(T!$D$2=T!$M$2,M20,IF(T!$D$2=T!$N$2,N20,O20))</f>
        <v>Az eltérés jelentős (rendszeres eltérés okozza).</v>
      </c>
      <c r="E25" s="30"/>
      <c r="F25" s="30"/>
      <c r="G25" s="30"/>
      <c r="H25" s="30"/>
      <c r="I25" s="30"/>
      <c r="J25" s="30"/>
      <c r="K25" s="30"/>
      <c r="L25" s="3"/>
      <c r="M25" s="71" t="s">
        <v>255</v>
      </c>
      <c r="N25" s="64" t="s">
        <v>226</v>
      </c>
      <c r="O25" s="65" t="s">
        <v>244</v>
      </c>
    </row>
    <row r="26" spans="1:15" ht="45" x14ac:dyDescent="0.25">
      <c r="A26" s="3"/>
      <c r="B26" s="79" t="str">
        <f>IF(T!$D$2=T!$M$2,M17,IF(T!$D$2=T!$N$2,N17,O17))</f>
        <v>próba típusa</v>
      </c>
      <c r="C26" s="26"/>
      <c r="D26" s="32" t="str">
        <f>IF(T!$D$2=T!$M$2,M21,IF(T!$D$2=T!$N$2,N21,O21))</f>
        <v>F-próba, majd t-próba két független mintára</v>
      </c>
      <c r="E26" s="30"/>
      <c r="F26" s="30"/>
      <c r="G26" s="30"/>
      <c r="H26" s="30"/>
      <c r="I26" s="30"/>
      <c r="J26" s="30"/>
      <c r="K26" s="30"/>
      <c r="L26" s="3"/>
      <c r="M26" s="71" t="s">
        <v>256</v>
      </c>
      <c r="N26" s="64" t="s">
        <v>229</v>
      </c>
      <c r="O26" s="65" t="s">
        <v>245</v>
      </c>
    </row>
    <row r="27" spans="1:15" ht="15" x14ac:dyDescent="0.25">
      <c r="A27" s="3"/>
      <c r="B27" s="4"/>
      <c r="C27" s="3"/>
      <c r="D27" s="3"/>
      <c r="E27" s="30"/>
      <c r="F27" s="30"/>
      <c r="G27" s="30"/>
      <c r="H27" s="30"/>
      <c r="I27" s="30"/>
      <c r="J27" s="30"/>
      <c r="K27" s="30"/>
      <c r="L27" s="3"/>
      <c r="M27" s="71" t="s">
        <v>257</v>
      </c>
      <c r="N27" s="64" t="s">
        <v>230</v>
      </c>
      <c r="O27" s="65" t="s">
        <v>246</v>
      </c>
    </row>
    <row r="28" spans="1:15" ht="15" x14ac:dyDescent="0.25">
      <c r="A28" s="3"/>
      <c r="B28" s="100" t="str">
        <f>IF(T!$D$2=T!$M$2,M23,IF(T!$D$2=T!$N$2,N23,O23))</f>
        <v>1. Varianciák összevetése F-próbával</v>
      </c>
      <c r="C28" s="101"/>
      <c r="D28" s="102"/>
      <c r="E28" s="30"/>
      <c r="F28" s="30"/>
      <c r="G28" s="30"/>
      <c r="H28" s="30"/>
      <c r="I28" s="30"/>
      <c r="J28" s="30"/>
      <c r="K28" s="30"/>
      <c r="L28" s="3"/>
      <c r="M28" s="71" t="s">
        <v>258</v>
      </c>
      <c r="N28" s="64" t="s">
        <v>231</v>
      </c>
      <c r="O28" s="65" t="s">
        <v>247</v>
      </c>
    </row>
    <row r="29" spans="1:15" ht="15" x14ac:dyDescent="0.25">
      <c r="A29" s="3"/>
      <c r="B29" s="4"/>
      <c r="C29" s="3"/>
      <c r="D29" s="3"/>
      <c r="E29" s="30"/>
      <c r="F29" s="30"/>
      <c r="G29" s="30"/>
      <c r="H29" s="30"/>
      <c r="I29" s="30"/>
      <c r="J29" s="30"/>
      <c r="K29" s="30"/>
      <c r="L29" s="3"/>
      <c r="M29" s="71" t="s">
        <v>259</v>
      </c>
      <c r="N29" s="64" t="s">
        <v>232</v>
      </c>
      <c r="O29" s="65" t="s">
        <v>248</v>
      </c>
    </row>
    <row r="30" spans="1:15" ht="75" x14ac:dyDescent="0.25">
      <c r="A30" s="3"/>
      <c r="B30" s="79" t="str">
        <f>IF(T!$D$2=T!$M$2,M14,IF(T!$D$2=T!$N$2,N14,O14))</f>
        <v>kérdés</v>
      </c>
      <c r="C30" s="26"/>
      <c r="D30" s="69" t="str">
        <f>IF(T!$D$2=T!$M$2,M37,IF(T!$D$2=T!$N$2,N37,O37))</f>
        <v>Van-e jelentős eltérés a két minta varianciája között?</v>
      </c>
      <c r="E30" s="30"/>
      <c r="F30" s="30"/>
      <c r="G30" s="30"/>
      <c r="H30" s="30"/>
      <c r="I30" s="30"/>
      <c r="J30" s="30"/>
      <c r="K30" s="30"/>
      <c r="L30" s="3"/>
      <c r="M30" s="71" t="s">
        <v>260</v>
      </c>
      <c r="N30" s="64" t="s">
        <v>233</v>
      </c>
      <c r="O30" s="65" t="s">
        <v>249</v>
      </c>
    </row>
    <row r="31" spans="1:15" ht="91.5" x14ac:dyDescent="0.35">
      <c r="A31" s="3"/>
      <c r="B31" s="79" t="str">
        <f>IF(T!$D$2=T!$M$2,M15,IF(T!$D$2=T!$N$2,N15,O15))</f>
        <v>nullhipotézis</v>
      </c>
      <c r="C31" s="26" t="s">
        <v>309</v>
      </c>
      <c r="D31" s="69" t="str">
        <f>IF(T!$D$2=T!$M$2,M38,IF(T!$D$2=T!$N$2,N38,O38))</f>
        <v>Az eltérés nem jelentős, a varianciák aránya egy körüli, a minták homoszkedasztikusak.</v>
      </c>
      <c r="E31" s="30"/>
      <c r="F31" s="30"/>
      <c r="G31" s="30"/>
      <c r="H31" s="30"/>
      <c r="I31" s="30"/>
      <c r="J31" s="30"/>
      <c r="K31" s="30"/>
      <c r="L31" s="3"/>
      <c r="M31" s="71" t="s">
        <v>224</v>
      </c>
      <c r="N31" s="64" t="s">
        <v>234</v>
      </c>
      <c r="O31" s="65" t="s">
        <v>250</v>
      </c>
    </row>
    <row r="32" spans="1:15" ht="61.5" x14ac:dyDescent="0.35">
      <c r="A32" s="3"/>
      <c r="B32" s="79" t="str">
        <f>IF(T!$D$2=T!$M$2,M16,IF(T!$D$2=T!$N$2,N16,O16))</f>
        <v>alternatív hipotézis (ellenhipotézis)</v>
      </c>
      <c r="C32" s="26" t="s">
        <v>173</v>
      </c>
      <c r="D32" s="69" t="str">
        <f>IF(T!$D$2=T!$M$2,M39,IF(T!$D$2=T!$N$2,N39,O39))</f>
        <v>Az eltérés jelentős (a minták heteroszkedasztikusak)</v>
      </c>
      <c r="E32" s="30"/>
      <c r="F32" s="30"/>
      <c r="G32" s="30"/>
      <c r="H32" s="30"/>
      <c r="I32" s="30"/>
      <c r="J32" s="30"/>
      <c r="K32" s="30"/>
      <c r="L32" s="3"/>
      <c r="M32" s="71" t="s">
        <v>237</v>
      </c>
      <c r="N32" s="64" t="s">
        <v>235</v>
      </c>
      <c r="O32" s="65" t="s">
        <v>251</v>
      </c>
    </row>
    <row r="33" spans="1:15" ht="18" x14ac:dyDescent="0.35">
      <c r="A33" s="3"/>
      <c r="B33" s="79" t="str">
        <f>IF(T!$D$2=T!$M$2,M24,IF(T!$D$2=T!$N$2,N24,O24))</f>
        <v>kritikus p(F)-érték</v>
      </c>
      <c r="C33" s="26" t="s">
        <v>365</v>
      </c>
      <c r="D33" s="70">
        <v>0.05</v>
      </c>
      <c r="E33" s="31" t="str">
        <f>IF(T!$D$2=T!$M$2,M40,IF(T!$D$2=T!$N$2,N40,O40))</f>
        <v>Ez függetlenül a példában megadottól mindig 5%.</v>
      </c>
      <c r="F33" s="30"/>
      <c r="G33" s="30"/>
      <c r="H33" s="30"/>
      <c r="I33" s="30"/>
      <c r="J33" s="30"/>
      <c r="K33" s="30"/>
      <c r="L33" s="3"/>
      <c r="M33" s="71" t="s">
        <v>240</v>
      </c>
      <c r="N33" s="64" t="s">
        <v>236</v>
      </c>
      <c r="O33" s="65" t="s">
        <v>252</v>
      </c>
    </row>
    <row r="34" spans="1:15" ht="18" x14ac:dyDescent="0.35">
      <c r="A34" s="3"/>
      <c r="B34" s="79" t="str">
        <f>IF(T!$D$2=T!$M$2,M25,IF(T!$D$2=T!$N$2,N25,O25))</f>
        <v>elemszám (1)</v>
      </c>
      <c r="C34" s="26" t="s">
        <v>312</v>
      </c>
      <c r="D34" s="56">
        <f>COUNT(C12:C21)</f>
        <v>10</v>
      </c>
      <c r="E34" s="30"/>
      <c r="F34" s="30"/>
      <c r="G34" s="30"/>
      <c r="H34" s="30"/>
      <c r="I34" s="30"/>
      <c r="J34" s="30"/>
      <c r="K34" s="30"/>
      <c r="L34" s="3"/>
      <c r="M34" s="71" t="s">
        <v>241</v>
      </c>
      <c r="N34" s="64" t="s">
        <v>239</v>
      </c>
      <c r="O34" s="65" t="s">
        <v>253</v>
      </c>
    </row>
    <row r="35" spans="1:15" ht="18" x14ac:dyDescent="0.35">
      <c r="A35" s="3"/>
      <c r="B35" s="79" t="str">
        <f>IF(T!$D$2=T!$M$2,M26,IF(T!$D$2=T!$N$2,N26,O26))</f>
        <v>elemszám (2)</v>
      </c>
      <c r="C35" s="26" t="s">
        <v>313</v>
      </c>
      <c r="D35" s="56">
        <f>COUNT(D12:D21)</f>
        <v>10</v>
      </c>
      <c r="E35" s="30"/>
      <c r="F35" s="30"/>
      <c r="G35" s="30"/>
      <c r="H35" s="30"/>
      <c r="I35" s="30"/>
      <c r="J35" s="30"/>
      <c r="K35" s="30"/>
      <c r="L35" s="3"/>
      <c r="M35" s="71" t="s">
        <v>242</v>
      </c>
      <c r="N35" s="64" t="s">
        <v>238</v>
      </c>
      <c r="O35" s="65" t="s">
        <v>254</v>
      </c>
    </row>
    <row r="36" spans="1:15" ht="18" x14ac:dyDescent="0.35">
      <c r="A36" s="3"/>
      <c r="B36" s="79" t="str">
        <f>IF(T!$D$2=T!$M$2,M27,IF(T!$D$2=T!$N$2,N27,O27))</f>
        <v xml:space="preserve">szabadsági fokok száma (1) </v>
      </c>
      <c r="C36" s="26" t="s">
        <v>310</v>
      </c>
      <c r="D36" s="56">
        <f>D34-1</f>
        <v>9</v>
      </c>
      <c r="E36" s="30"/>
      <c r="F36" s="30"/>
      <c r="G36" s="30"/>
      <c r="H36" s="30"/>
      <c r="I36" s="30"/>
      <c r="J36" s="30"/>
      <c r="K36" s="30"/>
      <c r="L36" s="3"/>
    </row>
    <row r="37" spans="1:15" ht="18" x14ac:dyDescent="0.35">
      <c r="A37" s="3"/>
      <c r="B37" s="79" t="str">
        <f>IF(T!$D$2=T!$M$2,M28,IF(T!$D$2=T!$N$2,N28,O28))</f>
        <v xml:space="preserve">szabadsági fokok száma (2) </v>
      </c>
      <c r="C37" s="26" t="s">
        <v>311</v>
      </c>
      <c r="D37" s="56">
        <f>D35-1</f>
        <v>9</v>
      </c>
      <c r="E37" s="30"/>
      <c r="F37" s="30"/>
      <c r="G37" s="30"/>
      <c r="H37" s="30"/>
      <c r="I37" s="30"/>
      <c r="J37" s="30"/>
      <c r="K37" s="30"/>
      <c r="L37" s="3"/>
      <c r="M37" s="63" t="s">
        <v>33</v>
      </c>
      <c r="N37" s="64" t="s">
        <v>391</v>
      </c>
      <c r="O37" s="65" t="s">
        <v>263</v>
      </c>
    </row>
    <row r="38" spans="1:15" ht="18.75" x14ac:dyDescent="0.35">
      <c r="A38" s="3"/>
      <c r="B38" s="79" t="str">
        <f>IF(T!$D$2=T!$M$2,M29,IF(T!$D$2=T!$N$2,N29,O29))</f>
        <v>variancia (1)</v>
      </c>
      <c r="C38" s="26" t="s">
        <v>314</v>
      </c>
      <c r="D38" s="56">
        <f>_xlfn.VAR.S(C12:C21)</f>
        <v>2.0960000000000036</v>
      </c>
      <c r="E38" s="30"/>
      <c r="F38" s="30"/>
      <c r="G38" s="30"/>
      <c r="H38" s="30"/>
      <c r="I38" s="30"/>
      <c r="J38" s="30"/>
      <c r="K38" s="30"/>
      <c r="L38" s="3"/>
      <c r="M38" s="63" t="s">
        <v>318</v>
      </c>
      <c r="N38" s="64" t="s">
        <v>317</v>
      </c>
      <c r="O38" s="65" t="s">
        <v>319</v>
      </c>
    </row>
    <row r="39" spans="1:15" ht="18.75" x14ac:dyDescent="0.35">
      <c r="A39" s="3"/>
      <c r="B39" s="79" t="str">
        <f>IF(T!$D$2=T!$M$2,M30,IF(T!$D$2=T!$N$2,N30,O30))</f>
        <v>variancia (2)</v>
      </c>
      <c r="C39" s="26" t="s">
        <v>315</v>
      </c>
      <c r="D39" s="56">
        <f>_xlfn.VAR.S(D12:D21)</f>
        <v>4.8444444444444477E-2</v>
      </c>
      <c r="E39" s="30"/>
      <c r="F39" s="30"/>
      <c r="G39" s="30"/>
      <c r="H39" s="30"/>
      <c r="I39" s="30"/>
      <c r="J39" s="30"/>
      <c r="K39" s="30"/>
      <c r="L39" s="3"/>
      <c r="M39" s="63" t="s">
        <v>261</v>
      </c>
      <c r="N39" s="64" t="s">
        <v>262</v>
      </c>
      <c r="O39" s="65" t="s">
        <v>264</v>
      </c>
    </row>
    <row r="40" spans="1:15" ht="31.5" x14ac:dyDescent="0.35">
      <c r="A40" s="3"/>
      <c r="B40" s="79" t="str">
        <f>IF(T!$D$2=T!$M$2,M31,IF(T!$D$2=T!$N$2,N31,O31))</f>
        <v>minta F-értéke (nagyobb) (képlettel)</v>
      </c>
      <c r="C40" s="26" t="s">
        <v>316</v>
      </c>
      <c r="D40" s="56">
        <f>D38/D39</f>
        <v>43.266055045871603</v>
      </c>
      <c r="E40" s="30"/>
      <c r="F40" s="30"/>
      <c r="G40" s="30"/>
      <c r="H40" s="30"/>
      <c r="I40" s="30"/>
      <c r="J40" s="30"/>
      <c r="K40" s="30"/>
      <c r="L40" s="3"/>
      <c r="M40" s="63" t="s">
        <v>359</v>
      </c>
      <c r="N40" s="64" t="s">
        <v>363</v>
      </c>
      <c r="O40" s="65" t="s">
        <v>364</v>
      </c>
    </row>
    <row r="41" spans="1:15" ht="30" x14ac:dyDescent="0.25">
      <c r="A41" s="3"/>
      <c r="B41" s="79" t="str">
        <f>IF(T!$D$2=T!$M$2,M32,IF(T!$D$2=T!$N$2,N32,O32))</f>
        <v>minta egyszélű p(F)-értéke (F.ELOSZLÁS.JOBB)</v>
      </c>
      <c r="C41" s="26"/>
      <c r="D41" s="56">
        <f>_xlfn.F.DIST.RT(D40,D36,D37)</f>
        <v>2.4286551644220673E-6</v>
      </c>
      <c r="E41" s="30"/>
      <c r="F41" s="30"/>
      <c r="G41" s="30"/>
      <c r="H41" s="30"/>
      <c r="I41" s="30"/>
      <c r="J41" s="30"/>
      <c r="K41" s="30"/>
      <c r="L41" s="3"/>
    </row>
    <row r="42" spans="1:15" ht="30" x14ac:dyDescent="0.25">
      <c r="A42" s="3"/>
      <c r="B42" s="79" t="str">
        <f>IF(T!$D$2=T!$M$2,M33,IF(T!$D$2=T!$N$2,N33,O33))</f>
        <v>minta kétszélű p(F)-értéke (2*F.ELOSZLÁS.JOBB)</v>
      </c>
      <c r="C42" s="26" t="s">
        <v>341</v>
      </c>
      <c r="D42" s="56">
        <f>D41*2</f>
        <v>4.8573103288441347E-6</v>
      </c>
      <c r="E42" s="30"/>
      <c r="F42" s="30"/>
      <c r="G42" s="30"/>
      <c r="H42" s="30"/>
      <c r="I42" s="30"/>
      <c r="J42" s="30"/>
      <c r="K42" s="30"/>
      <c r="L42" s="3"/>
      <c r="M42" s="63" t="s">
        <v>113</v>
      </c>
      <c r="N42" s="64" t="s">
        <v>132</v>
      </c>
      <c r="O42" s="65" t="s">
        <v>159</v>
      </c>
    </row>
    <row r="43" spans="1:15" ht="30" x14ac:dyDescent="0.25">
      <c r="A43" s="3"/>
      <c r="B43" s="79" t="str">
        <f>IF(T!$D$2=T!$M$2,M34,IF(T!$D$2=T!$N$2,N34,O34))</f>
        <v>minta kétszélű p(F)-értéke (F.PRÓB)</v>
      </c>
      <c r="C43" s="26" t="s">
        <v>341</v>
      </c>
      <c r="D43" s="56">
        <f>_xlfn.F.TEST(C12:C21,D12:D21)</f>
        <v>4.8573103288441508E-6</v>
      </c>
      <c r="E43" s="2"/>
      <c r="F43" s="2"/>
      <c r="G43" s="2"/>
      <c r="H43" s="2"/>
      <c r="I43" s="2"/>
      <c r="J43" s="2"/>
      <c r="K43" s="2"/>
      <c r="L43" s="3"/>
      <c r="M43" s="63" t="s">
        <v>114</v>
      </c>
      <c r="N43" s="64" t="s">
        <v>133</v>
      </c>
      <c r="O43" s="65" t="s">
        <v>160</v>
      </c>
    </row>
    <row r="44" spans="1:15" ht="30" x14ac:dyDescent="0.25">
      <c r="A44" s="3"/>
      <c r="B44" s="79" t="str">
        <f>IF(T!$D$2=T!$M$2,M35,IF(T!$D$2=T!$N$2,N35,O35))</f>
        <v>minta F-értéke (nagyobb) (F.INVERZ.JOBB)</v>
      </c>
      <c r="C44" s="27" t="s">
        <v>342</v>
      </c>
      <c r="D44" s="56">
        <f>_xlfn.F.INV.RT(D43/2,D36,D37)</f>
        <v>43.26605504587156</v>
      </c>
      <c r="E44" s="2"/>
      <c r="F44" s="2"/>
      <c r="G44" s="2"/>
      <c r="H44" s="2"/>
      <c r="I44" s="2"/>
      <c r="J44" s="2"/>
      <c r="K44" s="2"/>
      <c r="L44" s="3"/>
      <c r="M44" s="63" t="s">
        <v>115</v>
      </c>
      <c r="N44" s="64" t="s">
        <v>134</v>
      </c>
      <c r="O44" s="65" t="s">
        <v>161</v>
      </c>
    </row>
    <row r="45" spans="1:15" ht="15" x14ac:dyDescent="0.25">
      <c r="A45" s="3"/>
      <c r="B45" s="4"/>
      <c r="C45" s="3"/>
      <c r="D45" s="3"/>
      <c r="E45" s="2"/>
      <c r="F45" s="2"/>
      <c r="G45" s="2"/>
      <c r="H45" s="2"/>
      <c r="I45" s="2"/>
      <c r="J45" s="2"/>
      <c r="K45" s="2"/>
      <c r="L45" s="3"/>
      <c r="M45" s="63" t="s">
        <v>34</v>
      </c>
      <c r="N45" s="64" t="s">
        <v>407</v>
      </c>
      <c r="O45" s="65" t="s">
        <v>408</v>
      </c>
    </row>
    <row r="46" spans="1:15" ht="30" x14ac:dyDescent="0.25">
      <c r="A46" s="3"/>
      <c r="B46" s="79" t="str">
        <f>IF(T!$D$2=T!$M$2,M42,IF(T!$D$2=T!$N$2,N42,O42))</f>
        <v>eredmény</v>
      </c>
      <c r="C46" s="26"/>
      <c r="D46" s="69" t="str">
        <f>IF(T!$D$2=T!$M$2,M45,IF(T!$D$2=T!$N$2,N45,O45))</f>
        <v>p(F)_minta &lt; p(F)_krit</v>
      </c>
      <c r="E46" s="2"/>
      <c r="F46" s="2"/>
      <c r="G46" s="2"/>
      <c r="H46" s="2"/>
      <c r="I46" s="2"/>
      <c r="J46" s="2"/>
      <c r="K46" s="2"/>
      <c r="L46" s="3"/>
      <c r="M46" s="63" t="s">
        <v>31</v>
      </c>
      <c r="N46" s="64" t="s">
        <v>203</v>
      </c>
      <c r="O46" s="65" t="s">
        <v>204</v>
      </c>
    </row>
    <row r="47" spans="1:15" ht="15" x14ac:dyDescent="0.25">
      <c r="A47" s="3"/>
      <c r="B47" s="79" t="str">
        <f>IF(T!$D$2=T!$M$2,M43,IF(T!$D$2=T!$N$2,N43,O43))</f>
        <v>döntés</v>
      </c>
      <c r="C47" s="26"/>
      <c r="D47" s="69" t="str">
        <f>IF(T!$D$2=T!$M$2,M46,IF(T!$D$2=T!$N$2,N46,O46))</f>
        <v>H_0 elvetve</v>
      </c>
      <c r="L47" s="3"/>
      <c r="M47" s="63" t="s">
        <v>37</v>
      </c>
      <c r="N47" s="64" t="s">
        <v>410</v>
      </c>
      <c r="O47" s="65" t="s">
        <v>411</v>
      </c>
    </row>
    <row r="48" spans="1:15" ht="60" x14ac:dyDescent="0.25">
      <c r="A48" s="3"/>
      <c r="B48" s="79" t="str">
        <f>IF(T!$D$2=T!$M$2,M44,IF(T!$D$2=T!$N$2,N44,O44))</f>
        <v>válasz</v>
      </c>
      <c r="C48" s="26"/>
      <c r="D48" s="69" t="str">
        <f>IF(T!$D$2=T!$M$2,M47,IF(T!$D$2=T!$N$2,N47,O47))</f>
        <v>A két minta varianciája jelentősen eltér (heteroszkedasztikusak)</v>
      </c>
      <c r="L48" s="3"/>
    </row>
    <row r="49" spans="1:15" ht="15" x14ac:dyDescent="0.25">
      <c r="A49" s="3"/>
      <c r="B49" s="4"/>
      <c r="C49" s="3"/>
      <c r="D49" s="3"/>
      <c r="L49" s="3"/>
      <c r="M49" s="63" t="s">
        <v>398</v>
      </c>
      <c r="N49" s="64" t="s">
        <v>399</v>
      </c>
      <c r="O49" s="65" t="s">
        <v>400</v>
      </c>
    </row>
    <row r="50" spans="1:15" ht="15" x14ac:dyDescent="0.25">
      <c r="A50" s="3"/>
      <c r="B50" s="97" t="str">
        <f>IF(T!$D$2=T!$M$2,M49,IF(T!$D$2=T!$N$2,N49,O49))</f>
        <v>2. Megfelelő kétmintás t-próba elvégzése</v>
      </c>
      <c r="C50" s="103"/>
      <c r="D50" s="104"/>
      <c r="L50" s="3"/>
      <c r="M50" s="63" t="s">
        <v>24</v>
      </c>
      <c r="N50" s="64" t="s">
        <v>123</v>
      </c>
      <c r="O50" s="65" t="s">
        <v>150</v>
      </c>
    </row>
    <row r="51" spans="1:15" ht="15" x14ac:dyDescent="0.25">
      <c r="A51" s="3"/>
      <c r="B51" s="4"/>
      <c r="C51" s="3"/>
      <c r="D51" s="3"/>
      <c r="L51" s="3"/>
      <c r="M51" s="63" t="s">
        <v>106</v>
      </c>
      <c r="N51" s="64" t="s">
        <v>124</v>
      </c>
      <c r="O51" s="65" t="s">
        <v>151</v>
      </c>
    </row>
    <row r="52" spans="1:15" ht="18" x14ac:dyDescent="0.35">
      <c r="A52" s="3"/>
      <c r="B52" s="79" t="str">
        <f>IF(T!$D$2=T!$M$2,M50,IF(T!$D$2=T!$N$2,N50,O50))</f>
        <v>elemszám</v>
      </c>
      <c r="C52" s="26" t="s">
        <v>344</v>
      </c>
      <c r="D52" s="56">
        <f>COUNT(C12:D21)</f>
        <v>20</v>
      </c>
      <c r="L52" s="3"/>
      <c r="M52" s="63" t="s">
        <v>347</v>
      </c>
      <c r="N52" s="64" t="s">
        <v>367</v>
      </c>
      <c r="O52" s="65" t="s">
        <v>368</v>
      </c>
    </row>
    <row r="53" spans="1:15" ht="18" x14ac:dyDescent="0.35">
      <c r="A53" s="3"/>
      <c r="B53" s="79" t="str">
        <f>IF(T!$D$2=T!$M$2,M25,IF(T!$D$2=T!$N$2,N25,O25))</f>
        <v>elemszám (1)</v>
      </c>
      <c r="C53" s="26" t="s">
        <v>312</v>
      </c>
      <c r="D53" s="56">
        <f>COUNT(C12:C21)</f>
        <v>10</v>
      </c>
      <c r="L53" s="3"/>
      <c r="M53" s="63" t="s">
        <v>350</v>
      </c>
      <c r="N53" s="64" t="s">
        <v>369</v>
      </c>
      <c r="O53" s="65" t="s">
        <v>370</v>
      </c>
    </row>
    <row r="54" spans="1:15" ht="18" x14ac:dyDescent="0.35">
      <c r="A54" s="3"/>
      <c r="B54" s="79" t="str">
        <f>IF(T!$D$2=T!$M$2,M26,IF(T!$D$2=T!$N$2,N26,O26))</f>
        <v>elemszám (2)</v>
      </c>
      <c r="C54" s="26" t="s">
        <v>313</v>
      </c>
      <c r="D54" s="56">
        <f>COUNT(D12:D21)</f>
        <v>10</v>
      </c>
      <c r="L54" s="3"/>
      <c r="M54" s="63" t="s">
        <v>259</v>
      </c>
      <c r="N54" s="64" t="s">
        <v>232</v>
      </c>
      <c r="O54" s="65" t="s">
        <v>248</v>
      </c>
    </row>
    <row r="55" spans="1:15" ht="18.75" x14ac:dyDescent="0.35">
      <c r="A55" s="3"/>
      <c r="B55" s="79" t="str">
        <f>IF(T!$D$2=T!$M$2,M54,IF(T!$D$2=T!$N$2,N54,O54))</f>
        <v>variancia (1)</v>
      </c>
      <c r="C55" s="26" t="s">
        <v>413</v>
      </c>
      <c r="D55" s="56">
        <f>_xlfn.VAR.S(C12:C21)</f>
        <v>2.0960000000000036</v>
      </c>
      <c r="L55" s="3"/>
      <c r="M55" s="63" t="s">
        <v>260</v>
      </c>
      <c r="N55" s="64" t="s">
        <v>233</v>
      </c>
      <c r="O55" s="65" t="s">
        <v>249</v>
      </c>
    </row>
    <row r="56" spans="1:15" ht="18.75" x14ac:dyDescent="0.35">
      <c r="A56" s="3"/>
      <c r="B56" s="79" t="str">
        <f>IF(T!$D$2=T!$M$2,M55,IF(T!$D$2=T!$N$2,N55,O55))</f>
        <v>variancia (2)</v>
      </c>
      <c r="C56" s="26" t="s">
        <v>414</v>
      </c>
      <c r="D56" s="56">
        <f>_xlfn.VAR.S(D12:D21)</f>
        <v>4.8444444444444477E-2</v>
      </c>
      <c r="L56" s="3"/>
      <c r="M56" s="63" t="s">
        <v>112</v>
      </c>
      <c r="N56" s="64" t="s">
        <v>128</v>
      </c>
      <c r="O56" s="65" t="s">
        <v>155</v>
      </c>
    </row>
    <row r="57" spans="1:15" ht="15" x14ac:dyDescent="0.25">
      <c r="A57" s="3"/>
      <c r="B57" s="79" t="str">
        <f>IF(T!$D$2=T!$M$2,M51,IF(T!$D$2=T!$N$2,N51,O51))</f>
        <v>szabadsági fokok száma</v>
      </c>
      <c r="C57" s="26" t="s">
        <v>412</v>
      </c>
      <c r="D57" s="56">
        <f>(D55/D53+D56/D54)^2/((D55/D53)^2/(D53-1)+(D56/D54)^2/(D54-1))</f>
        <v>9.4158084087221159</v>
      </c>
      <c r="L57" s="3"/>
      <c r="M57" s="63" t="s">
        <v>181</v>
      </c>
      <c r="N57" s="64" t="s">
        <v>129</v>
      </c>
      <c r="O57" s="65" t="s">
        <v>156</v>
      </c>
    </row>
    <row r="58" spans="1:15" ht="18" x14ac:dyDescent="0.35">
      <c r="A58" s="3"/>
      <c r="B58" s="79" t="str">
        <f>IF(T!$D$2=T!$M$2,M52,IF(T!$D$2=T!$N$2,N52,O52))</f>
        <v>átlag (1)</v>
      </c>
      <c r="C58" s="26" t="s">
        <v>348</v>
      </c>
      <c r="D58" s="56">
        <f>AVERAGE(C12:C21)</f>
        <v>4.66</v>
      </c>
      <c r="L58" s="3"/>
      <c r="M58" s="63" t="s">
        <v>182</v>
      </c>
      <c r="N58" s="64" t="s">
        <v>130</v>
      </c>
      <c r="O58" s="65" t="s">
        <v>157</v>
      </c>
    </row>
    <row r="59" spans="1:15" ht="18" x14ac:dyDescent="0.35">
      <c r="A59" s="3"/>
      <c r="B59" s="79" t="str">
        <f>IF(T!$D$2=T!$M$2,M53,IF(T!$D$2=T!$N$2,N53,O53))</f>
        <v>átlag (2)</v>
      </c>
      <c r="C59" s="26" t="s">
        <v>349</v>
      </c>
      <c r="D59" s="56">
        <f>AVERAGE(D12:D21)</f>
        <v>4.12</v>
      </c>
      <c r="L59" s="3"/>
      <c r="M59" s="63" t="s">
        <v>183</v>
      </c>
      <c r="N59" s="64" t="s">
        <v>131</v>
      </c>
      <c r="O59" s="65" t="s">
        <v>158</v>
      </c>
    </row>
    <row r="60" spans="1:15" ht="15" x14ac:dyDescent="0.25">
      <c r="A60" s="3"/>
      <c r="B60" s="79" t="str">
        <f>IF(T!$D$2=T!$M$2,M56,IF(T!$D$2=T!$N$2,N56,O56))</f>
        <v>a minta t-értéke (képlettel)</v>
      </c>
      <c r="C60" s="27" t="s">
        <v>105</v>
      </c>
      <c r="D60" s="56">
        <f>(D58-D59)/SQRT(D55/D53+D56/D54)</f>
        <v>1.166101516212884</v>
      </c>
      <c r="L60" s="3"/>
    </row>
    <row r="61" spans="1:15" ht="30" x14ac:dyDescent="0.25">
      <c r="A61" s="3"/>
      <c r="B61" s="79" t="str">
        <f>IF(T!$D$2=T!$M$2,M57,IF(T!$D$2=T!$N$2,N57,O57))</f>
        <v>a minta kétszélű p(t)-értéke (T.ELOSZLÁS.2SZ)</v>
      </c>
      <c r="C61" s="26" t="s">
        <v>177</v>
      </c>
      <c r="D61" s="56">
        <f>_xlfn.T.DIST.2T(D60,D57)</f>
        <v>0.27354407765992028</v>
      </c>
      <c r="L61" s="3"/>
      <c r="M61" s="63" t="s">
        <v>418</v>
      </c>
      <c r="N61" s="64" t="s">
        <v>419</v>
      </c>
      <c r="O61" s="65" t="s">
        <v>420</v>
      </c>
    </row>
    <row r="62" spans="1:15" ht="30" x14ac:dyDescent="0.25">
      <c r="A62" s="3"/>
      <c r="B62" s="79" t="str">
        <f>IF(T!$D$2=T!$M$2,M58,IF(T!$D$2=T!$N$2,N58,O58))</f>
        <v>a minta kétszélű p(t)-értéke (T.PRÓB)</v>
      </c>
      <c r="C62" s="26" t="s">
        <v>177</v>
      </c>
      <c r="D62" s="56">
        <f>_xlfn.T.TEST(C12:C21,D12:D21,2,3)</f>
        <v>0.27226012959316953</v>
      </c>
      <c r="E62" s="80"/>
      <c r="F62" s="80"/>
      <c r="G62" s="80"/>
      <c r="H62" s="80"/>
      <c r="I62" s="80"/>
      <c r="J62" s="80"/>
      <c r="K62" s="80"/>
      <c r="L62" s="3"/>
      <c r="M62" s="63" t="s">
        <v>421</v>
      </c>
      <c r="N62" s="64" t="s">
        <v>422</v>
      </c>
      <c r="O62" s="65" t="s">
        <v>423</v>
      </c>
    </row>
    <row r="63" spans="1:15" ht="15" x14ac:dyDescent="0.25">
      <c r="A63" s="3"/>
      <c r="B63" s="79" t="str">
        <f>IF(T!$D$2=T!$M$2,M59,IF(T!$D$2=T!$N$2,N59,O59))</f>
        <v>a minta t-értéke (T.INVERZ.2SZ)</v>
      </c>
      <c r="C63" s="27" t="s">
        <v>105</v>
      </c>
      <c r="D63" s="56">
        <f>_xlfn.T.INV.2T(D62,D57)</f>
        <v>1.1694512362942047</v>
      </c>
      <c r="E63" s="78" t="str">
        <f>IF(T!$D$2=T!$M$2,M61,IF(T!$D$2=T!$N$2,N61,O61))</f>
        <v>a példában megszabott 4% szignifikanciaszintet figyelembe véve</v>
      </c>
      <c r="L63" s="3"/>
      <c r="M63" s="63" t="s">
        <v>32</v>
      </c>
      <c r="N63" s="64" t="s">
        <v>138</v>
      </c>
      <c r="O63" s="65" t="s">
        <v>167</v>
      </c>
    </row>
    <row r="64" spans="1:15" ht="15" x14ac:dyDescent="0.25">
      <c r="A64" s="3"/>
      <c r="B64" s="87" t="s">
        <v>38</v>
      </c>
      <c r="C64" s="87"/>
      <c r="D64" s="87"/>
      <c r="L64" s="3"/>
      <c r="M64" s="63" t="s">
        <v>424</v>
      </c>
      <c r="N64" s="64" t="s">
        <v>425</v>
      </c>
      <c r="O64" s="65" t="s">
        <v>426</v>
      </c>
    </row>
    <row r="65" spans="1:15" ht="15" x14ac:dyDescent="0.25">
      <c r="A65" s="3"/>
      <c r="B65" s="79" t="str">
        <f>IF(T!$D$2=T!$M$2,M42,IF(T!$D$2=T!$N$2,N42,O42))</f>
        <v>eredmény</v>
      </c>
      <c r="C65" s="26"/>
      <c r="D65" s="56" t="str">
        <f>IF(T!$D$2=T!$M$2,M62,IF(T!$D$2=T!$N$2,N62,O62))</f>
        <v>p(t)_minta &gt; p(t)_krit</v>
      </c>
      <c r="L65" s="3"/>
    </row>
    <row r="66" spans="1:15" ht="15" x14ac:dyDescent="0.25">
      <c r="A66" s="3"/>
      <c r="B66" s="79" t="str">
        <f>IF(T!$D$2=T!$M$2,M43,IF(T!$D$2=T!$N$2,N43,O43))</f>
        <v>döntés</v>
      </c>
      <c r="C66" s="26"/>
      <c r="D66" s="56" t="str">
        <f>IF(T!$D$2=T!$M$2,M63,IF(T!$D$2=T!$N$2,N63,O63))</f>
        <v>H_0 elfogadva</v>
      </c>
      <c r="L66" s="3"/>
      <c r="M66" s="63" t="s">
        <v>162</v>
      </c>
      <c r="N66" s="64" t="s">
        <v>135</v>
      </c>
      <c r="O66" s="65" t="s">
        <v>164</v>
      </c>
    </row>
    <row r="67" spans="1:15" ht="75" x14ac:dyDescent="0.25">
      <c r="A67" s="3"/>
      <c r="B67" s="79" t="str">
        <f>IF(T!$D$2=T!$M$2,M44,IF(T!$D$2=T!$N$2,N44,O44))</f>
        <v>válasz</v>
      </c>
      <c r="C67" s="26"/>
      <c r="D67" s="69" t="str">
        <f>IF(T!$D$2=T!$M$2,M64,IF(T!$D$2=T!$N$2,N64,O64))</f>
        <v>A Creutzfeldt–Jakob-kórban szenvedők vérkáliumszintje nem tér el lényegesen az egészségesekétől.</v>
      </c>
      <c r="L67" s="3"/>
      <c r="M67" s="63" t="s">
        <v>163</v>
      </c>
      <c r="N67" s="64" t="s">
        <v>136</v>
      </c>
      <c r="O67" s="65" t="s">
        <v>165</v>
      </c>
    </row>
    <row r="68" spans="1:15" ht="15" x14ac:dyDescent="0.25">
      <c r="A68" s="3"/>
      <c r="B68" s="4"/>
      <c r="C68" s="3"/>
      <c r="D68" s="3"/>
      <c r="L68" s="3"/>
      <c r="M68" s="63" t="s">
        <v>170</v>
      </c>
      <c r="N68" s="64" t="s">
        <v>171</v>
      </c>
      <c r="O68" s="65" t="s">
        <v>169</v>
      </c>
    </row>
    <row r="69" spans="1:15" ht="30" x14ac:dyDescent="0.25">
      <c r="A69" s="3"/>
      <c r="B69" s="79" t="str">
        <f>IF(T!$D$2=T!$M$2,M66,IF(T!$D$2=T!$N$2,N66,O66))</f>
        <v>lehetséges döntési hiba típusa</v>
      </c>
      <c r="C69" s="26"/>
      <c r="D69" s="32" t="str">
        <f>IF(T!$D$2=T!$M$2,M68,IF(T!$D$2=T!$N$2,N68,O68))</f>
        <v>másodfajú hiba (béta)</v>
      </c>
      <c r="E69" s="2"/>
      <c r="F69" s="2"/>
      <c r="G69" s="2"/>
      <c r="H69" s="2"/>
      <c r="I69" s="2"/>
      <c r="J69" s="2"/>
      <c r="K69" s="2"/>
      <c r="L69" s="3"/>
      <c r="M69" s="63" t="s">
        <v>29</v>
      </c>
      <c r="N69" s="64" t="s">
        <v>143</v>
      </c>
      <c r="O69" s="65" t="s">
        <v>172</v>
      </c>
    </row>
    <row r="70" spans="1:15" ht="15" x14ac:dyDescent="0.25">
      <c r="A70" s="3"/>
      <c r="B70" s="79" t="str">
        <f>IF(T!$D$2=T!$M$2,M67,IF(T!$D$2=T!$N$2,N67,O67))</f>
        <v>hiba valószínűsége</v>
      </c>
      <c r="C70" s="26"/>
      <c r="D70" s="32" t="str">
        <f>IF(T!$D$2=T!$M$2,M69,IF(T!$D$2=T!$N$2,N69,O69))</f>
        <v>ismeretlen</v>
      </c>
      <c r="E70" s="2"/>
      <c r="F70" s="2"/>
      <c r="G70" s="2"/>
      <c r="H70" s="2"/>
      <c r="I70" s="2"/>
      <c r="J70" s="2"/>
      <c r="K70" s="2"/>
      <c r="L70" s="3"/>
      <c r="M70" s="63" t="s">
        <v>427</v>
      </c>
      <c r="N70" s="64" t="s">
        <v>429</v>
      </c>
      <c r="O70" s="65" t="s">
        <v>428</v>
      </c>
    </row>
    <row r="71" spans="1:15" ht="15" x14ac:dyDescent="0.25">
      <c r="A71" s="3"/>
      <c r="B71" s="4"/>
      <c r="C71" s="3"/>
      <c r="D71" s="3"/>
      <c r="E71" s="3"/>
      <c r="F71" s="3"/>
      <c r="G71" s="3"/>
      <c r="H71" s="3"/>
      <c r="I71" s="3"/>
      <c r="J71" s="3"/>
      <c r="K71" s="3"/>
      <c r="L71" s="3"/>
      <c r="M71" s="63" t="str">
        <f>IF(T!$D$2=T!$M$2,M70,IF(T!$D$2=T!$N$2,N70,O70))</f>
        <v>A kétféle módonl számolt p(t)-érték közötti eltérés abból adódik, hogy a T.ELOSZLÁS.2SZ egészre kerekíti a szabadsági fokokat, míg a T.PRÓB interpolációval számolja a tört szabadsági fokhoz tartozó valószínűséget.</v>
      </c>
    </row>
    <row r="72" spans="1:15" ht="15" x14ac:dyDescent="0.25">
      <c r="A72" s="3"/>
      <c r="B72" s="4"/>
      <c r="C72" s="3"/>
      <c r="D72" s="3"/>
      <c r="E72" s="3"/>
      <c r="F72" s="3"/>
      <c r="G72" s="3"/>
      <c r="H72" s="3"/>
      <c r="I72" s="3"/>
      <c r="J72" s="3"/>
      <c r="K72" s="3"/>
      <c r="L72" s="3"/>
      <c r="M72" s="83"/>
      <c r="N72" s="84"/>
      <c r="O72" s="85"/>
    </row>
    <row r="73" spans="1:15" ht="15" hidden="1" x14ac:dyDescent="0.25">
      <c r="A73" s="3"/>
      <c r="B73" s="4"/>
      <c r="C73" s="3"/>
      <c r="D73" s="3"/>
      <c r="E73" s="3"/>
      <c r="F73" s="3"/>
      <c r="G73" s="3"/>
      <c r="H73" s="3"/>
      <c r="I73" s="3"/>
      <c r="J73" s="3"/>
      <c r="K73" s="3"/>
      <c r="L73" s="3"/>
      <c r="M73" s="83"/>
      <c r="N73" s="84"/>
      <c r="O73" s="85"/>
    </row>
    <row r="74" spans="1:15" ht="15" hidden="1" x14ac:dyDescent="0.25">
      <c r="A74" s="3"/>
      <c r="B74" s="4"/>
      <c r="C74" s="3"/>
      <c r="D74" s="3"/>
      <c r="E74" s="3"/>
      <c r="F74" s="3"/>
      <c r="G74" s="3"/>
      <c r="H74" s="3"/>
      <c r="I74" s="3"/>
      <c r="J74" s="3"/>
      <c r="K74" s="3"/>
      <c r="L74" s="3"/>
      <c r="M74" s="83"/>
      <c r="N74" s="84"/>
      <c r="O74" s="85"/>
    </row>
    <row r="75" spans="1:15" ht="15" hidden="1" x14ac:dyDescent="0.25">
      <c r="A75" s="3"/>
      <c r="B75" s="4"/>
      <c r="C75" s="3"/>
      <c r="D75" s="3"/>
      <c r="E75" s="3"/>
      <c r="F75" s="3"/>
      <c r="G75" s="3"/>
      <c r="H75" s="3"/>
      <c r="I75" s="3"/>
      <c r="J75" s="3"/>
      <c r="K75" s="3"/>
      <c r="L75" s="3"/>
      <c r="M75" s="83"/>
      <c r="N75" s="84"/>
      <c r="O75" s="85"/>
    </row>
    <row r="76" spans="1:15" ht="15" hidden="1" x14ac:dyDescent="0.25">
      <c r="A76" s="3"/>
      <c r="B76" s="4"/>
      <c r="C76" s="3"/>
      <c r="D76" s="3"/>
      <c r="E76" s="3"/>
      <c r="F76" s="3"/>
      <c r="G76" s="3"/>
      <c r="H76" s="3"/>
      <c r="I76" s="3"/>
      <c r="J76" s="3"/>
      <c r="K76" s="3"/>
      <c r="L76" s="3"/>
      <c r="M76" s="83"/>
      <c r="N76" s="84"/>
      <c r="O76" s="85"/>
    </row>
    <row r="77" spans="1:15" ht="15" hidden="1" x14ac:dyDescent="0.25">
      <c r="A77" s="3"/>
      <c r="B77" s="4"/>
      <c r="C77" s="3"/>
      <c r="D77" s="3"/>
      <c r="E77" s="3"/>
      <c r="F77" s="3"/>
      <c r="G77" s="3"/>
      <c r="H77" s="3"/>
      <c r="I77" s="3"/>
      <c r="J77" s="3"/>
      <c r="K77" s="3"/>
      <c r="L77" s="3"/>
      <c r="M77" s="83"/>
      <c r="N77" s="84"/>
      <c r="O77" s="85"/>
    </row>
    <row r="78" spans="1:15" ht="15" hidden="1" x14ac:dyDescent="0.25">
      <c r="A78" s="3"/>
      <c r="B78" s="4"/>
      <c r="C78" s="3"/>
      <c r="D78" s="3"/>
      <c r="E78" s="3"/>
      <c r="F78" s="3"/>
      <c r="G78" s="3"/>
      <c r="H78" s="3"/>
      <c r="I78" s="3"/>
      <c r="J78" s="3"/>
      <c r="K78" s="3"/>
      <c r="L78" s="3"/>
      <c r="M78" s="83"/>
      <c r="N78" s="84"/>
      <c r="O78" s="85"/>
    </row>
    <row r="79" spans="1:15" ht="15" hidden="1" x14ac:dyDescent="0.25">
      <c r="A79" s="3"/>
      <c r="B79" s="4"/>
      <c r="C79" s="3"/>
      <c r="D79" s="3"/>
      <c r="E79" s="3"/>
      <c r="F79" s="3"/>
      <c r="G79" s="3"/>
      <c r="H79" s="3"/>
      <c r="I79" s="3"/>
      <c r="J79" s="3"/>
      <c r="K79" s="3"/>
      <c r="L79" s="3"/>
      <c r="M79" s="83"/>
      <c r="N79" s="84"/>
      <c r="O79" s="85"/>
    </row>
    <row r="80" spans="1:15" ht="14.1" hidden="1" customHeight="1" x14ac:dyDescent="0.25">
      <c r="A80" s="3"/>
      <c r="B80" s="4"/>
      <c r="C80" s="3"/>
      <c r="D80" s="3"/>
      <c r="E80" s="3"/>
      <c r="F80" s="3"/>
      <c r="G80" s="3"/>
      <c r="H80" s="3"/>
      <c r="I80" s="3"/>
      <c r="J80" s="3"/>
      <c r="K80" s="3"/>
      <c r="L80" s="3"/>
      <c r="M80" s="83"/>
      <c r="N80" s="84"/>
      <c r="O80" s="85"/>
    </row>
    <row r="81" spans="1:15" ht="14.1" hidden="1" customHeight="1" x14ac:dyDescent="0.25">
      <c r="A81" s="3"/>
      <c r="B81" s="4"/>
      <c r="C81" s="3"/>
      <c r="D81" s="3"/>
      <c r="E81" s="3"/>
      <c r="F81" s="3"/>
      <c r="G81" s="3"/>
      <c r="H81" s="3"/>
      <c r="I81" s="3"/>
      <c r="J81" s="3"/>
      <c r="K81" s="3"/>
      <c r="L81" s="3"/>
      <c r="M81" s="83"/>
      <c r="N81" s="84"/>
      <c r="O81" s="85"/>
    </row>
    <row r="82" spans="1:15" ht="14.1" hidden="1" customHeight="1" x14ac:dyDescent="0.25">
      <c r="A82" s="3"/>
      <c r="B82" s="4"/>
      <c r="C82" s="3"/>
      <c r="D82" s="3"/>
      <c r="E82" s="3"/>
      <c r="F82" s="3"/>
      <c r="G82" s="3"/>
      <c r="H82" s="3"/>
      <c r="I82" s="3"/>
      <c r="J82" s="3"/>
      <c r="K82" s="3"/>
      <c r="L82" s="3"/>
      <c r="M82" s="83"/>
      <c r="N82" s="84"/>
      <c r="O82" s="85"/>
    </row>
  </sheetData>
  <mergeCells count="2">
    <mergeCell ref="B28:D28"/>
    <mergeCell ref="B50:D50"/>
  </mergeCells>
  <pageMargins left="0.7" right="0.7" top="0.75" bottom="0.75" header="0.3" footer="0.3"/>
  <drawing r:id="rId1"/>
  <legacyDrawing r:id="rId2"/>
  <oleObjects>
    <mc:AlternateContent xmlns:mc="http://schemas.openxmlformats.org/markup-compatibility/2006">
      <mc:Choice Requires="x14">
        <oleObject progId="Equation.3" shapeId="30721" r:id="rId3">
          <objectPr defaultSize="0" autoPict="0" r:id="rId4">
            <anchor moveWithCells="1" sizeWithCells="1">
              <from>
                <xdr:col>4</xdr:col>
                <xdr:colOff>85725</xdr:colOff>
                <xdr:row>37</xdr:row>
                <xdr:rowOff>114300</xdr:rowOff>
              </from>
              <to>
                <xdr:col>5</xdr:col>
                <xdr:colOff>571500</xdr:colOff>
                <xdr:row>39</xdr:row>
                <xdr:rowOff>180975</xdr:rowOff>
              </to>
            </anchor>
          </objectPr>
        </oleObject>
      </mc:Choice>
      <mc:Fallback>
        <oleObject progId="Equation.3" shapeId="30721" r:id="rId3"/>
      </mc:Fallback>
    </mc:AlternateContent>
    <mc:AlternateContent xmlns:mc="http://schemas.openxmlformats.org/markup-compatibility/2006">
      <mc:Choice Requires="x14">
        <oleObject progId="Equation.3" shapeId="30723" r:id="rId5">
          <objectPr defaultSize="0" r:id="rId6">
            <anchor moveWithCells="1">
              <from>
                <xdr:col>4</xdr:col>
                <xdr:colOff>447675</xdr:colOff>
                <xdr:row>51</xdr:row>
                <xdr:rowOff>38100</xdr:rowOff>
              </from>
              <to>
                <xdr:col>6</xdr:col>
                <xdr:colOff>314325</xdr:colOff>
                <xdr:row>57</xdr:row>
                <xdr:rowOff>0</xdr:rowOff>
              </to>
            </anchor>
          </objectPr>
        </oleObject>
      </mc:Choice>
      <mc:Fallback>
        <oleObject progId="Equation.3" shapeId="30723" r:id="rId5"/>
      </mc:Fallback>
    </mc:AlternateContent>
    <mc:AlternateContent xmlns:mc="http://schemas.openxmlformats.org/markup-compatibility/2006">
      <mc:Choice Requires="x14">
        <oleObject progId="Equation.3" shapeId="30725" r:id="rId7">
          <objectPr defaultSize="0" autoPict="0" r:id="rId8">
            <anchor moveWithCells="1">
              <from>
                <xdr:col>4</xdr:col>
                <xdr:colOff>447675</xdr:colOff>
                <xdr:row>57</xdr:row>
                <xdr:rowOff>114300</xdr:rowOff>
              </from>
              <to>
                <xdr:col>5</xdr:col>
                <xdr:colOff>581025</xdr:colOff>
                <xdr:row>61</xdr:row>
                <xdr:rowOff>66675</xdr:rowOff>
              </to>
            </anchor>
          </objectPr>
        </oleObject>
      </mc:Choice>
      <mc:Fallback>
        <oleObject progId="Equation.3" shapeId="30725" r:id="rId7"/>
      </mc:Fallback>
    </mc:AlternateContent>
  </oleObjec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A10" zoomScale="115" zoomScaleNormal="115" zoomScalePageLayoutView="115" workbookViewId="0"/>
  </sheetViews>
  <sheetFormatPr defaultColWidth="0" defaultRowHeight="15" zeroHeight="1" x14ac:dyDescent="0.25"/>
  <cols>
    <col min="1" max="1" width="8.85546875" customWidth="1"/>
    <col min="2" max="4" width="18.85546875" customWidth="1"/>
    <col min="5" max="12" width="8.85546875" customWidth="1"/>
    <col min="13" max="13" width="35.85546875" hidden="1" customWidth="1"/>
    <col min="14" max="14" width="35.85546875" style="59" hidden="1" customWidth="1"/>
    <col min="15" max="15" width="35.85546875" style="58" hidden="1" customWidth="1"/>
    <col min="16" max="16384" width="8.85546875" hidden="1"/>
  </cols>
  <sheetData>
    <row r="1" spans="1:15" x14ac:dyDescent="0.25">
      <c r="A1" s="3"/>
      <c r="B1" s="3"/>
      <c r="C1" s="3"/>
      <c r="D1" s="3"/>
      <c r="E1" s="3"/>
      <c r="F1" s="3"/>
      <c r="G1" s="3"/>
      <c r="H1" s="3"/>
      <c r="I1" s="3"/>
      <c r="J1" s="3"/>
      <c r="K1" s="3"/>
      <c r="L1" s="3"/>
    </row>
    <row r="2" spans="1:15" x14ac:dyDescent="0.25">
      <c r="A2" s="3"/>
      <c r="B2" s="105" t="str">
        <f>IF(T!$D$2=T!$M$2,M2,IF(T!$D$2=T!$N$2,N2,O2))</f>
        <v>Különböző koncentrációjú glicerinoldatok törésmutatóit mértük meg.</v>
      </c>
      <c r="C2" s="105"/>
      <c r="D2" s="105"/>
      <c r="E2" s="105"/>
      <c r="F2" s="105"/>
      <c r="G2" s="105"/>
      <c r="H2" s="105"/>
      <c r="I2" s="105"/>
      <c r="J2" s="105"/>
      <c r="K2" s="105"/>
      <c r="L2" s="105"/>
      <c r="M2" t="s">
        <v>268</v>
      </c>
      <c r="N2" s="59" t="s">
        <v>288</v>
      </c>
      <c r="O2" s="58" t="s">
        <v>285</v>
      </c>
    </row>
    <row r="3" spans="1:15" x14ac:dyDescent="0.25">
      <c r="A3" s="3"/>
      <c r="B3" s="105" t="str">
        <f>IF(T!$D$2=T!$M$2,M3,IF(T!$D$2=T!$N$2,N3,O3))</f>
        <v>Határozd meg a mérési pontokra legjobban illeszkedő egyenes paramétereit, illetve a korrelációs és determinációs együtthatót!</v>
      </c>
      <c r="C3" s="105"/>
      <c r="D3" s="105"/>
      <c r="E3" s="105"/>
      <c r="F3" s="105"/>
      <c r="G3" s="105"/>
      <c r="H3" s="105"/>
      <c r="I3" s="105"/>
      <c r="J3" s="105"/>
      <c r="K3" s="105"/>
      <c r="L3" s="105"/>
      <c r="M3" t="s">
        <v>269</v>
      </c>
      <c r="N3" s="59" t="s">
        <v>287</v>
      </c>
      <c r="O3" s="58" t="s">
        <v>286</v>
      </c>
    </row>
    <row r="4" spans="1:15" x14ac:dyDescent="0.25">
      <c r="A4" s="3"/>
      <c r="B4" s="105" t="str">
        <f>IF(T!$D$2=T!$M$2,M4,IF(T!$D$2=T!$N$2,N4,O4))</f>
        <v>Szignifikáns-e a törésmutatók és koncentrációk közötti korreláció? Legyen a szignifikanciaszint 3%.</v>
      </c>
      <c r="C4" s="105"/>
      <c r="D4" s="105"/>
      <c r="E4" s="105"/>
      <c r="F4" s="105"/>
      <c r="G4" s="105"/>
      <c r="H4" s="105"/>
      <c r="I4" s="105"/>
      <c r="J4" s="105"/>
      <c r="K4" s="105"/>
      <c r="L4" s="105"/>
      <c r="M4" t="s">
        <v>444</v>
      </c>
      <c r="N4" s="59" t="s">
        <v>445</v>
      </c>
      <c r="O4" s="58" t="s">
        <v>446</v>
      </c>
    </row>
    <row r="5" spans="1:15" x14ac:dyDescent="0.25">
      <c r="A5" s="3"/>
      <c r="B5" s="3"/>
      <c r="C5" s="3"/>
      <c r="D5" s="3"/>
      <c r="E5" s="3"/>
      <c r="F5" s="3"/>
      <c r="G5" s="3"/>
      <c r="H5" s="3"/>
      <c r="I5" s="3"/>
      <c r="J5" s="3"/>
      <c r="K5" s="3"/>
      <c r="L5" s="3"/>
    </row>
    <row r="6" spans="1:15" ht="31.5" x14ac:dyDescent="0.35">
      <c r="A6" s="3"/>
      <c r="B6" s="106" t="str">
        <f>IF(T!$D$2=T!$M$2,M6,IF(T!$D$2=T!$N$2,N6,O6))</f>
        <v>Írd be a kért értékeket a zöld cellákba!</v>
      </c>
      <c r="C6" s="107"/>
      <c r="D6" s="107"/>
      <c r="E6" s="107"/>
      <c r="F6" s="107"/>
      <c r="G6" s="107"/>
      <c r="H6" s="107"/>
      <c r="I6" s="107"/>
      <c r="J6" s="107"/>
      <c r="K6" s="107"/>
      <c r="L6" s="108"/>
      <c r="M6" s="17" t="s">
        <v>100</v>
      </c>
      <c r="N6" s="59" t="s">
        <v>101</v>
      </c>
      <c r="O6" s="8" t="s">
        <v>102</v>
      </c>
    </row>
    <row r="7" spans="1:15" x14ac:dyDescent="0.25">
      <c r="A7" s="3"/>
      <c r="B7" s="3"/>
      <c r="C7" s="3"/>
      <c r="D7" s="3"/>
      <c r="E7" s="3"/>
      <c r="F7" s="3"/>
      <c r="G7" s="3"/>
      <c r="H7" s="3"/>
      <c r="I7" s="3"/>
      <c r="J7" s="3"/>
      <c r="K7" s="3"/>
      <c r="L7" s="3"/>
    </row>
    <row r="8" spans="1:15" ht="30" x14ac:dyDescent="0.25">
      <c r="A8" s="3"/>
      <c r="B8" s="19" t="str">
        <f>IF(T!$D$2=T!$M$2,M8,IF(T!$D$2=T!$N$2,N8,O8))</f>
        <v>glicerinkoncentráció (c) [mol/L]</v>
      </c>
      <c r="C8" s="25" t="str">
        <f>IF(T!$D$2=T!$M$2,M9,IF(T!$D$2=T!$N$2,N9,O9))</f>
        <v>törésmutató (n)</v>
      </c>
      <c r="D8" s="3"/>
      <c r="M8" t="s">
        <v>266</v>
      </c>
      <c r="N8" s="59" t="s">
        <v>298</v>
      </c>
      <c r="O8" s="58" t="s">
        <v>289</v>
      </c>
    </row>
    <row r="9" spans="1:15" x14ac:dyDescent="0.25">
      <c r="A9" s="3"/>
      <c r="B9" s="25">
        <v>0</v>
      </c>
      <c r="C9" s="25">
        <v>1.333</v>
      </c>
      <c r="D9" s="3"/>
      <c r="M9" t="s">
        <v>267</v>
      </c>
      <c r="N9" s="59" t="s">
        <v>290</v>
      </c>
      <c r="O9" s="58" t="s">
        <v>291</v>
      </c>
    </row>
    <row r="10" spans="1:15" x14ac:dyDescent="0.25">
      <c r="A10" s="3"/>
      <c r="B10" s="25">
        <v>0.2</v>
      </c>
      <c r="C10" s="25">
        <v>1.3338000000000001</v>
      </c>
      <c r="D10" s="3"/>
    </row>
    <row r="11" spans="1:15" x14ac:dyDescent="0.25">
      <c r="A11" s="3"/>
      <c r="B11" s="25">
        <v>0.45</v>
      </c>
      <c r="C11" s="25">
        <v>1.3342000000000001</v>
      </c>
      <c r="D11" s="3"/>
      <c r="M11" t="s">
        <v>270</v>
      </c>
      <c r="N11" s="59" t="s">
        <v>292</v>
      </c>
      <c r="O11" s="58" t="s">
        <v>294</v>
      </c>
    </row>
    <row r="12" spans="1:15" x14ac:dyDescent="0.25">
      <c r="A12" s="3"/>
      <c r="B12" s="25">
        <v>0.8</v>
      </c>
      <c r="C12" s="25">
        <v>1.3345</v>
      </c>
      <c r="D12" s="3"/>
      <c r="M12" t="s">
        <v>278</v>
      </c>
      <c r="N12" s="59" t="s">
        <v>293</v>
      </c>
      <c r="O12" s="58" t="s">
        <v>295</v>
      </c>
    </row>
    <row r="13" spans="1:15" x14ac:dyDescent="0.25">
      <c r="A13" s="3"/>
      <c r="B13" s="25">
        <v>1.2</v>
      </c>
      <c r="C13" s="25">
        <v>1.3349</v>
      </c>
      <c r="D13" s="3"/>
      <c r="M13" t="s">
        <v>275</v>
      </c>
      <c r="N13" s="59" t="s">
        <v>442</v>
      </c>
      <c r="O13" s="58" t="s">
        <v>296</v>
      </c>
    </row>
    <row r="14" spans="1:15" x14ac:dyDescent="0.25">
      <c r="A14" s="3"/>
      <c r="B14" s="3"/>
      <c r="C14" s="3"/>
      <c r="D14" s="3"/>
      <c r="M14" t="s">
        <v>276</v>
      </c>
      <c r="N14" s="59" t="s">
        <v>443</v>
      </c>
      <c r="O14" s="58" t="s">
        <v>297</v>
      </c>
    </row>
    <row r="15" spans="1:15" x14ac:dyDescent="0.25">
      <c r="A15" s="3"/>
      <c r="B15" s="88" t="str">
        <f>IF(T!$D$2=T!$M$2,M11,IF(T!$D$2=T!$N$2,N11,O11))</f>
        <v>meredekség</v>
      </c>
      <c r="C15" s="53" t="s">
        <v>271</v>
      </c>
      <c r="D15" s="93"/>
      <c r="E15" s="48"/>
    </row>
    <row r="16" spans="1:15" x14ac:dyDescent="0.25">
      <c r="A16" s="3"/>
      <c r="B16" s="88" t="str">
        <f>IF(T!$D$2=T!$M$2,M12,IF(T!$D$2=T!$N$2,N12,O12))</f>
        <v>y-tengelymetszet</v>
      </c>
      <c r="C16" s="53" t="s">
        <v>272</v>
      </c>
      <c r="D16" s="93"/>
      <c r="E16" s="48"/>
      <c r="M16" t="s">
        <v>281</v>
      </c>
      <c r="N16" s="59" t="s">
        <v>300</v>
      </c>
      <c r="O16" s="58" t="s">
        <v>430</v>
      </c>
    </row>
    <row r="17" spans="1:15" ht="30" x14ac:dyDescent="0.25">
      <c r="A17" s="3"/>
      <c r="B17" s="88" t="str">
        <f>IF(T!$D$2=T!$M$2,M13,IF(T!$D$2=T!$N$2,N13,O13))</f>
        <v>korrelációs együttható</v>
      </c>
      <c r="C17" s="53" t="s">
        <v>273</v>
      </c>
      <c r="D17" s="93"/>
      <c r="E17" s="48"/>
      <c r="M17" t="s">
        <v>107</v>
      </c>
      <c r="N17" s="59" t="s">
        <v>119</v>
      </c>
      <c r="O17" s="58" t="s">
        <v>144</v>
      </c>
    </row>
    <row r="18" spans="1:15" ht="60" x14ac:dyDescent="0.25">
      <c r="A18" s="3"/>
      <c r="B18" s="88" t="str">
        <f>IF(T!$D$2=T!$M$2,M14,IF(T!$D$2=T!$N$2,N14,O14))</f>
        <v>determinációs együttható</v>
      </c>
      <c r="C18" s="52" t="s">
        <v>274</v>
      </c>
      <c r="D18" s="93"/>
      <c r="E18" s="48"/>
      <c r="M18" t="s">
        <v>108</v>
      </c>
      <c r="N18" s="59" t="s">
        <v>120</v>
      </c>
      <c r="O18" s="58" t="s">
        <v>145</v>
      </c>
    </row>
    <row r="19" spans="1:15" x14ac:dyDescent="0.25">
      <c r="A19" s="3"/>
      <c r="B19" s="3"/>
      <c r="C19" s="3"/>
      <c r="D19" s="3"/>
      <c r="M19" t="s">
        <v>277</v>
      </c>
      <c r="N19" s="59" t="s">
        <v>301</v>
      </c>
      <c r="O19" s="58" t="s">
        <v>146</v>
      </c>
    </row>
    <row r="20" spans="1:15" x14ac:dyDescent="0.25">
      <c r="A20" s="3"/>
      <c r="B20" s="50" t="str">
        <f>IF(T!$D$2=T!$M$2,M16,IF(T!$D$2=T!$N$2,N16,O16))</f>
        <v>hipotézisvizsgálat: korrelációs t-próba</v>
      </c>
    </row>
    <row r="21" spans="1:15" x14ac:dyDescent="0.25">
      <c r="A21" s="3"/>
      <c r="B21" s="88" t="str">
        <f>IF(T!$D$2=T!$M$2,M17,IF(T!$D$2=T!$N$2,N17,O17))</f>
        <v>kérdés</v>
      </c>
      <c r="C21" s="51"/>
      <c r="D21" s="92"/>
      <c r="E21" s="91"/>
      <c r="F21" s="91"/>
      <c r="G21" s="91"/>
      <c r="H21" s="91"/>
      <c r="I21" s="91"/>
      <c r="J21" s="91"/>
      <c r="K21" s="91"/>
      <c r="M21" t="s">
        <v>279</v>
      </c>
      <c r="N21" s="59" t="s">
        <v>302</v>
      </c>
      <c r="O21" s="58" t="s">
        <v>431</v>
      </c>
    </row>
    <row r="22" spans="1:15" ht="18" x14ac:dyDescent="0.35">
      <c r="A22" s="3"/>
      <c r="B22" s="88" t="str">
        <f>IF(T!$D$2=T!$M$2,M18,IF(T!$D$2=T!$N$2,N18,O18))</f>
        <v>nullhipotézis</v>
      </c>
      <c r="C22" s="52" t="s">
        <v>280</v>
      </c>
      <c r="D22" s="92"/>
      <c r="E22" s="91"/>
      <c r="F22" s="91"/>
      <c r="G22" s="91"/>
      <c r="H22" s="91"/>
      <c r="I22" s="91"/>
      <c r="J22" s="91"/>
      <c r="K22" s="91"/>
      <c r="M22" t="s">
        <v>299</v>
      </c>
      <c r="N22" s="59" t="s">
        <v>303</v>
      </c>
      <c r="O22" s="58" t="s">
        <v>432</v>
      </c>
    </row>
    <row r="23" spans="1:15" ht="31.5" x14ac:dyDescent="0.35">
      <c r="A23" s="3"/>
      <c r="B23" s="88" t="str">
        <f>IF(T!$D$2=T!$M$2,M19,IF(T!$D$2=T!$N$2,N19,O19))</f>
        <v>alternatív hipotézis</v>
      </c>
      <c r="C23" s="52" t="s">
        <v>173</v>
      </c>
      <c r="D23" s="92"/>
      <c r="E23" s="91"/>
      <c r="F23" s="91"/>
      <c r="G23" s="91"/>
      <c r="H23" s="91"/>
      <c r="I23" s="91"/>
      <c r="J23" s="91"/>
      <c r="K23" s="91"/>
      <c r="M23" t="s">
        <v>265</v>
      </c>
      <c r="N23" s="59" t="s">
        <v>304</v>
      </c>
      <c r="O23" s="58" t="s">
        <v>433</v>
      </c>
    </row>
    <row r="24" spans="1:15" x14ac:dyDescent="0.25">
      <c r="A24" s="3"/>
      <c r="B24" s="3"/>
      <c r="C24" s="3"/>
      <c r="D24" s="4"/>
    </row>
    <row r="25" spans="1:15" ht="30" x14ac:dyDescent="0.25">
      <c r="A25" s="3"/>
      <c r="B25" s="88" t="str">
        <f>IF(T!$D$2=T!$M$2,M25,IF(T!$D$2=T!$N$2,N25,O25))</f>
        <v>elemszám (párok száma!)</v>
      </c>
      <c r="C25" s="53" t="s">
        <v>103</v>
      </c>
      <c r="D25" s="92"/>
      <c r="E25" s="48"/>
      <c r="M25" t="s">
        <v>282</v>
      </c>
      <c r="N25" s="59" t="s">
        <v>305</v>
      </c>
      <c r="O25" s="58" t="s">
        <v>434</v>
      </c>
    </row>
    <row r="26" spans="1:15" x14ac:dyDescent="0.25">
      <c r="A26" s="3"/>
      <c r="B26" s="88" t="str">
        <f>IF(T!$D$2=T!$M$2,M26,IF(T!$D$2=T!$N$2,N26,O26))</f>
        <v>szabadsági fokok száma</v>
      </c>
      <c r="C26" s="52" t="s">
        <v>284</v>
      </c>
      <c r="D26" s="92"/>
      <c r="E26" s="48"/>
      <c r="M26" t="s">
        <v>106</v>
      </c>
      <c r="N26" s="59" t="s">
        <v>306</v>
      </c>
      <c r="O26" s="58" t="s">
        <v>151</v>
      </c>
    </row>
    <row r="27" spans="1:15" x14ac:dyDescent="0.25">
      <c r="A27" s="3"/>
      <c r="B27" s="88" t="str">
        <f>IF(T!$D$2=T!$M$2,M27,IF(T!$D$2=T!$N$2,N27,O27))</f>
        <v>minta t-értéke</v>
      </c>
      <c r="C27" s="53" t="s">
        <v>105</v>
      </c>
      <c r="D27" s="92"/>
      <c r="E27" s="48"/>
      <c r="M27" t="s">
        <v>283</v>
      </c>
      <c r="N27" s="59" t="s">
        <v>307</v>
      </c>
      <c r="O27" s="58" t="s">
        <v>435</v>
      </c>
    </row>
    <row r="28" spans="1:15" ht="45" x14ac:dyDescent="0.25">
      <c r="A28" s="3"/>
      <c r="B28" s="88" t="str">
        <f>IF(T!$D$2=T!$M$2,M28,IF(T!$D$2=T!$N$2,N28,O28))</f>
        <v>minta kétszélű p(t)-értéke</v>
      </c>
      <c r="C28" s="52" t="s">
        <v>177</v>
      </c>
      <c r="D28" s="92"/>
      <c r="E28" s="48"/>
      <c r="M28" t="s">
        <v>438</v>
      </c>
      <c r="N28" s="59" t="s">
        <v>437</v>
      </c>
      <c r="O28" s="58" t="s">
        <v>436</v>
      </c>
    </row>
    <row r="29" spans="1:15" x14ac:dyDescent="0.25">
      <c r="A29" s="3"/>
      <c r="B29" s="3"/>
      <c r="C29" s="3"/>
      <c r="D29" s="4"/>
    </row>
    <row r="30" spans="1:15" x14ac:dyDescent="0.25">
      <c r="A30" s="3"/>
      <c r="B30" s="36" t="str">
        <f>IF(T!$D$2=T!$M$2,M30,IF(T!$D$2=T!$N$2,N30,O30))</f>
        <v>eredmény</v>
      </c>
      <c r="C30" s="26"/>
      <c r="D30" s="69"/>
      <c r="M30" s="63" t="s">
        <v>113</v>
      </c>
      <c r="N30" s="64" t="s">
        <v>132</v>
      </c>
      <c r="O30" s="65" t="s">
        <v>159</v>
      </c>
    </row>
    <row r="31" spans="1:15" x14ac:dyDescent="0.25">
      <c r="A31" s="3"/>
      <c r="B31" s="36" t="str">
        <f>IF(T!$D$2=T!$M$2,M31,IF(T!$D$2=T!$N$2,N31,O31))</f>
        <v>döntés</v>
      </c>
      <c r="C31" s="26"/>
      <c r="D31" s="69"/>
      <c r="M31" s="63" t="s">
        <v>114</v>
      </c>
      <c r="N31" s="64" t="s">
        <v>133</v>
      </c>
      <c r="O31" s="65" t="s">
        <v>160</v>
      </c>
    </row>
    <row r="32" spans="1:15" x14ac:dyDescent="0.25">
      <c r="A32" s="3"/>
      <c r="B32" s="36" t="str">
        <f>IF(T!$D$2=T!$M$2,M32,IF(T!$D$2=T!$N$2,N32,O32))</f>
        <v>válasz</v>
      </c>
      <c r="C32" s="26"/>
      <c r="D32" s="69"/>
      <c r="M32" s="63" t="s">
        <v>115</v>
      </c>
      <c r="N32" s="64" t="s">
        <v>134</v>
      </c>
      <c r="O32" s="65" t="s">
        <v>161</v>
      </c>
    </row>
    <row r="33" spans="1:15" x14ac:dyDescent="0.25">
      <c r="A33" s="3"/>
      <c r="B33" s="3"/>
      <c r="C33" s="3"/>
      <c r="D33" s="4"/>
    </row>
    <row r="34" spans="1:15" x14ac:dyDescent="0.25">
      <c r="A34" s="3"/>
      <c r="B34" s="36" t="str">
        <f>IF(T!$D$2=T!$M$2,M38,IF(T!$D$2=T!$N$2,N38,O38))</f>
        <v>lehetséges döntési hiba típusa</v>
      </c>
      <c r="C34" s="26"/>
      <c r="D34" s="69"/>
      <c r="M34" s="63" t="s">
        <v>377</v>
      </c>
      <c r="N34" s="64" t="s">
        <v>401</v>
      </c>
      <c r="O34" s="65" t="s">
        <v>402</v>
      </c>
    </row>
    <row r="35" spans="1:15" x14ac:dyDescent="0.25">
      <c r="A35" s="3"/>
      <c r="B35" s="36" t="str">
        <f>IF(T!$D$2=T!$M$2,M39,IF(T!$D$2=T!$N$2,N39,O39))</f>
        <v>hiba valószínűsége</v>
      </c>
      <c r="C35" s="26"/>
      <c r="D35" s="69"/>
      <c r="M35" s="63" t="s">
        <v>31</v>
      </c>
      <c r="N35" s="64" t="s">
        <v>203</v>
      </c>
      <c r="O35" s="65" t="s">
        <v>204</v>
      </c>
    </row>
    <row r="36" spans="1:15" x14ac:dyDescent="0.25">
      <c r="A36" s="3"/>
      <c r="B36" s="3"/>
      <c r="C36" s="3"/>
      <c r="D36" s="3"/>
      <c r="E36" s="3"/>
      <c r="F36" s="3"/>
      <c r="G36" s="3"/>
      <c r="H36" s="3"/>
      <c r="I36" s="3"/>
      <c r="J36" s="3"/>
      <c r="K36" s="3"/>
      <c r="L36" s="3"/>
      <c r="M36" s="63" t="s">
        <v>439</v>
      </c>
      <c r="N36" s="59" t="s">
        <v>440</v>
      </c>
      <c r="O36" s="58" t="s">
        <v>441</v>
      </c>
    </row>
    <row r="37" spans="1:15" x14ac:dyDescent="0.25">
      <c r="A37" s="3"/>
      <c r="B37" s="3"/>
      <c r="C37" s="3"/>
      <c r="D37" s="3"/>
      <c r="E37" s="3"/>
      <c r="F37" s="3"/>
      <c r="G37" s="3"/>
      <c r="H37" s="3"/>
      <c r="I37" s="3"/>
      <c r="J37" s="3"/>
      <c r="K37" s="3"/>
      <c r="L37" s="3"/>
    </row>
    <row r="38" spans="1:15" x14ac:dyDescent="0.25">
      <c r="A38" s="3"/>
      <c r="B38" s="3"/>
      <c r="C38" s="3"/>
      <c r="D38" s="3"/>
      <c r="E38" s="3"/>
      <c r="F38" s="3"/>
      <c r="G38" s="3"/>
      <c r="H38" s="3"/>
      <c r="I38" s="3"/>
      <c r="J38" s="3"/>
      <c r="K38" s="3"/>
      <c r="L38" s="3"/>
      <c r="M38" s="63" t="s">
        <v>162</v>
      </c>
      <c r="N38" s="64" t="s">
        <v>135</v>
      </c>
      <c r="O38" s="65" t="s">
        <v>164</v>
      </c>
    </row>
    <row r="39" spans="1:15" x14ac:dyDescent="0.25">
      <c r="A39" s="3"/>
      <c r="B39" s="3"/>
      <c r="C39" s="3"/>
      <c r="D39" s="3"/>
      <c r="E39" s="3"/>
      <c r="F39" s="3"/>
      <c r="G39" s="3"/>
      <c r="H39" s="3"/>
      <c r="I39" s="3"/>
      <c r="J39" s="3"/>
      <c r="K39" s="3"/>
      <c r="L39" s="3"/>
      <c r="M39" s="63" t="s">
        <v>163</v>
      </c>
      <c r="N39" s="64" t="s">
        <v>136</v>
      </c>
      <c r="O39" s="65" t="s">
        <v>165</v>
      </c>
    </row>
    <row r="40" spans="1:15" x14ac:dyDescent="0.25">
      <c r="A40" s="3"/>
      <c r="B40" s="3"/>
      <c r="C40" s="3"/>
      <c r="D40" s="3"/>
      <c r="E40" s="3"/>
      <c r="F40" s="3"/>
      <c r="G40" s="3"/>
      <c r="H40" s="3"/>
      <c r="I40" s="3"/>
      <c r="J40" s="3"/>
      <c r="K40" s="3"/>
      <c r="L40" s="3"/>
    </row>
    <row r="41" spans="1:15" x14ac:dyDescent="0.25">
      <c r="A41" s="3"/>
      <c r="B41" s="3"/>
      <c r="C41" s="3"/>
      <c r="D41" s="3"/>
      <c r="E41" s="3"/>
      <c r="F41" s="3"/>
      <c r="G41" s="3"/>
      <c r="H41" s="3"/>
      <c r="I41" s="3"/>
      <c r="J41" s="3"/>
      <c r="K41" s="3"/>
      <c r="L41" s="3"/>
      <c r="M41" s="63" t="s">
        <v>205</v>
      </c>
      <c r="N41" s="64" t="s">
        <v>206</v>
      </c>
      <c r="O41" s="65" t="s">
        <v>207</v>
      </c>
    </row>
    <row r="42" spans="1:15" x14ac:dyDescent="0.25">
      <c r="A42" s="3"/>
      <c r="B42" s="3"/>
      <c r="C42" s="3"/>
      <c r="D42" s="3"/>
      <c r="E42" s="3"/>
      <c r="F42" s="3"/>
      <c r="G42" s="3"/>
      <c r="H42" s="3"/>
      <c r="I42" s="3"/>
      <c r="J42" s="3"/>
      <c r="K42" s="3"/>
      <c r="L42" s="3"/>
    </row>
    <row r="43" spans="1:15" hidden="1" x14ac:dyDescent="0.25">
      <c r="A43" s="3"/>
      <c r="B43" s="3"/>
      <c r="C43" s="3"/>
      <c r="D43" s="3"/>
      <c r="E43" s="3"/>
      <c r="F43" s="3"/>
      <c r="G43" s="3"/>
      <c r="H43" s="3"/>
      <c r="I43" s="3"/>
      <c r="J43" s="3"/>
      <c r="K43" s="3"/>
      <c r="L43" s="3"/>
    </row>
    <row r="44" spans="1:15" hidden="1" x14ac:dyDescent="0.25">
      <c r="A44" s="3"/>
      <c r="B44" s="3"/>
      <c r="C44" s="3"/>
      <c r="D44" s="3"/>
      <c r="E44" s="3"/>
      <c r="F44" s="3"/>
      <c r="G44" s="3"/>
      <c r="H44" s="3"/>
      <c r="I44" s="3"/>
      <c r="J44" s="3"/>
      <c r="K44" s="3"/>
      <c r="L44" s="3"/>
    </row>
    <row r="45" spans="1:15" hidden="1" x14ac:dyDescent="0.25">
      <c r="A45" s="3"/>
      <c r="B45" s="3"/>
      <c r="C45" s="3"/>
      <c r="D45" s="3"/>
      <c r="E45" s="3"/>
      <c r="F45" s="3"/>
      <c r="G45" s="3"/>
      <c r="H45" s="3"/>
      <c r="I45" s="3"/>
      <c r="J45" s="3"/>
      <c r="K45" s="3"/>
      <c r="L45" s="3"/>
    </row>
  </sheetData>
  <mergeCells count="4">
    <mergeCell ref="B2:L2"/>
    <mergeCell ref="B3:L3"/>
    <mergeCell ref="B4:L4"/>
    <mergeCell ref="B6:L6"/>
  </mergeCells>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zoomScale="115" zoomScaleNormal="115" zoomScalePageLayoutView="115" workbookViewId="0"/>
  </sheetViews>
  <sheetFormatPr defaultColWidth="0" defaultRowHeight="15" zeroHeight="1" x14ac:dyDescent="0.25"/>
  <cols>
    <col min="1" max="1" width="8.85546875" customWidth="1"/>
    <col min="2" max="4" width="18.85546875" customWidth="1"/>
    <col min="5" max="12" width="8.85546875" customWidth="1"/>
    <col min="13" max="13" width="35.85546875" hidden="1" customWidth="1"/>
    <col min="14" max="14" width="35.85546875" style="59" hidden="1" customWidth="1"/>
    <col min="15" max="15" width="35.85546875" style="58" hidden="1" customWidth="1"/>
    <col min="16" max="16384" width="8.85546875" hidden="1"/>
  </cols>
  <sheetData>
    <row r="1" spans="1:15" x14ac:dyDescent="0.25">
      <c r="A1" s="3"/>
      <c r="B1" s="3"/>
      <c r="C1" s="3"/>
      <c r="D1" s="3"/>
      <c r="E1" s="3"/>
      <c r="F1" s="3"/>
      <c r="G1" s="3"/>
      <c r="H1" s="3"/>
      <c r="I1" s="3"/>
      <c r="J1" s="3"/>
      <c r="K1" s="3"/>
      <c r="L1" s="3"/>
    </row>
    <row r="2" spans="1:15" x14ac:dyDescent="0.25">
      <c r="A2" s="3"/>
      <c r="B2" s="105" t="str">
        <f>IF(T!$D$2=T!$M$2,M2,IF(T!$D$2=T!$N$2,N2,O2))</f>
        <v>Különböző koncentrációjú glicerinoldatok törésmutatóit mértük meg.</v>
      </c>
      <c r="C2" s="105"/>
      <c r="D2" s="105"/>
      <c r="E2" s="105"/>
      <c r="F2" s="105"/>
      <c r="G2" s="105"/>
      <c r="H2" s="105"/>
      <c r="I2" s="105"/>
      <c r="J2" s="105"/>
      <c r="K2" s="105"/>
      <c r="L2" s="105"/>
      <c r="M2" t="s">
        <v>268</v>
      </c>
      <c r="N2" s="59" t="s">
        <v>288</v>
      </c>
      <c r="O2" s="58" t="s">
        <v>285</v>
      </c>
    </row>
    <row r="3" spans="1:15" x14ac:dyDescent="0.25">
      <c r="A3" s="3"/>
      <c r="B3" s="105" t="str">
        <f>IF(T!$D$2=T!$M$2,M3,IF(T!$D$2=T!$N$2,N3,O3))</f>
        <v>Határozd meg a mérési pontokra legjobban illeszkedő egyenes paramétereit, illetve a korrelációs és determinációs együtthatót!</v>
      </c>
      <c r="C3" s="105"/>
      <c r="D3" s="105"/>
      <c r="E3" s="105"/>
      <c r="F3" s="105"/>
      <c r="G3" s="105"/>
      <c r="H3" s="105"/>
      <c r="I3" s="105"/>
      <c r="J3" s="105"/>
      <c r="K3" s="105"/>
      <c r="L3" s="105"/>
      <c r="M3" t="s">
        <v>269</v>
      </c>
      <c r="N3" s="59" t="s">
        <v>287</v>
      </c>
      <c r="O3" s="58" t="s">
        <v>286</v>
      </c>
    </row>
    <row r="4" spans="1:15" x14ac:dyDescent="0.25">
      <c r="A4" s="3"/>
      <c r="B4" s="105" t="str">
        <f>IF(T!$D$2=T!$M$2,M4,IF(T!$D$2=T!$N$2,N4,O4))</f>
        <v>Szignifikáns-e a törésmutatók és koncentrációk közötti korreláció? Legyen a szignifikanciaszint 3%.</v>
      </c>
      <c r="C4" s="105"/>
      <c r="D4" s="105"/>
      <c r="E4" s="105"/>
      <c r="F4" s="105"/>
      <c r="G4" s="105"/>
      <c r="H4" s="105"/>
      <c r="I4" s="105"/>
      <c r="J4" s="105"/>
      <c r="K4" s="105"/>
      <c r="L4" s="105"/>
      <c r="M4" t="s">
        <v>444</v>
      </c>
      <c r="N4" s="59" t="s">
        <v>445</v>
      </c>
      <c r="O4" s="58" t="s">
        <v>446</v>
      </c>
    </row>
    <row r="5" spans="1:15" x14ac:dyDescent="0.25">
      <c r="A5" s="3"/>
      <c r="B5" s="3"/>
      <c r="C5" s="3"/>
      <c r="D5" s="3"/>
      <c r="E5" s="3"/>
      <c r="F5" s="3"/>
      <c r="G5" s="3"/>
      <c r="H5" s="3"/>
      <c r="I5" s="3"/>
      <c r="J5" s="3"/>
      <c r="K5" s="3"/>
      <c r="L5" s="3"/>
    </row>
    <row r="6" spans="1:15" ht="31.5" x14ac:dyDescent="0.35">
      <c r="A6" s="3"/>
      <c r="B6" s="106" t="str">
        <f>IF(T!$D$2=T!$M$2,M6,IF(T!$D$2=T!$N$2,N6,O6))</f>
        <v>Írd be a kért értékeket a zöld cellákba!</v>
      </c>
      <c r="C6" s="107"/>
      <c r="D6" s="107"/>
      <c r="E6" s="107"/>
      <c r="F6" s="107"/>
      <c r="G6" s="107"/>
      <c r="H6" s="107"/>
      <c r="I6" s="107"/>
      <c r="J6" s="107"/>
      <c r="K6" s="107"/>
      <c r="L6" s="108"/>
      <c r="M6" s="17" t="s">
        <v>100</v>
      </c>
      <c r="N6" s="59" t="s">
        <v>101</v>
      </c>
      <c r="O6" s="8" t="s">
        <v>102</v>
      </c>
    </row>
    <row r="7" spans="1:15" x14ac:dyDescent="0.25">
      <c r="A7" s="3"/>
      <c r="B7" s="3"/>
      <c r="C7" s="3"/>
      <c r="D7" s="3"/>
      <c r="E7" s="3"/>
      <c r="F7" s="3"/>
      <c r="G7" s="3"/>
      <c r="H7" s="3"/>
      <c r="I7" s="3"/>
      <c r="J7" s="3"/>
      <c r="K7" s="3"/>
      <c r="L7" s="3"/>
    </row>
    <row r="8" spans="1:15" ht="30" x14ac:dyDescent="0.25">
      <c r="A8" s="3"/>
      <c r="B8" s="19" t="str">
        <f>IF(T!$D$2=T!$M$2,M8,IF(T!$D$2=T!$N$2,N8,O8))</f>
        <v>glicerinkoncentráció (c) [mol/L]</v>
      </c>
      <c r="C8" s="25" t="str">
        <f>IF(T!$D$2=T!$M$2,M9,IF(T!$D$2=T!$N$2,N9,O9))</f>
        <v>törésmutató (n)</v>
      </c>
      <c r="D8" s="3"/>
      <c r="M8" t="s">
        <v>266</v>
      </c>
      <c r="N8" s="59" t="s">
        <v>298</v>
      </c>
      <c r="O8" s="58" t="s">
        <v>289</v>
      </c>
    </row>
    <row r="9" spans="1:15" x14ac:dyDescent="0.25">
      <c r="A9" s="3"/>
      <c r="B9" s="25">
        <v>0</v>
      </c>
      <c r="C9" s="25">
        <v>1.333</v>
      </c>
      <c r="D9" s="3"/>
      <c r="M9" t="s">
        <v>267</v>
      </c>
      <c r="N9" s="59" t="s">
        <v>290</v>
      </c>
      <c r="O9" s="58" t="s">
        <v>291</v>
      </c>
    </row>
    <row r="10" spans="1:15" x14ac:dyDescent="0.25">
      <c r="A10" s="3"/>
      <c r="B10" s="25">
        <v>0.2</v>
      </c>
      <c r="C10" s="25">
        <v>1.3338000000000001</v>
      </c>
      <c r="D10" s="3"/>
    </row>
    <row r="11" spans="1:15" x14ac:dyDescent="0.25">
      <c r="A11" s="3"/>
      <c r="B11" s="25">
        <v>0.45</v>
      </c>
      <c r="C11" s="25">
        <v>1.3342000000000001</v>
      </c>
      <c r="D11" s="3"/>
      <c r="M11" t="s">
        <v>270</v>
      </c>
      <c r="N11" s="59" t="s">
        <v>292</v>
      </c>
      <c r="O11" s="58" t="s">
        <v>294</v>
      </c>
    </row>
    <row r="12" spans="1:15" x14ac:dyDescent="0.25">
      <c r="A12" s="3"/>
      <c r="B12" s="25">
        <v>0.8</v>
      </c>
      <c r="C12" s="25">
        <v>1.3345</v>
      </c>
      <c r="D12" s="3"/>
      <c r="M12" t="s">
        <v>278</v>
      </c>
      <c r="N12" s="59" t="s">
        <v>293</v>
      </c>
      <c r="O12" s="58" t="s">
        <v>295</v>
      </c>
    </row>
    <row r="13" spans="1:15" x14ac:dyDescent="0.25">
      <c r="A13" s="3"/>
      <c r="B13" s="25">
        <v>1.2</v>
      </c>
      <c r="C13" s="25">
        <v>1.3349</v>
      </c>
      <c r="D13" s="3"/>
      <c r="M13" t="s">
        <v>275</v>
      </c>
      <c r="N13" s="59" t="s">
        <v>442</v>
      </c>
      <c r="O13" s="58" t="s">
        <v>296</v>
      </c>
    </row>
    <row r="14" spans="1:15" x14ac:dyDescent="0.25">
      <c r="A14" s="3"/>
      <c r="B14" s="3"/>
      <c r="C14" s="3"/>
      <c r="D14" s="3"/>
      <c r="M14" t="s">
        <v>276</v>
      </c>
      <c r="N14" s="59" t="s">
        <v>443</v>
      </c>
      <c r="O14" s="58" t="s">
        <v>297</v>
      </c>
    </row>
    <row r="15" spans="1:15" x14ac:dyDescent="0.25">
      <c r="A15" s="3"/>
      <c r="B15" s="47" t="str">
        <f>IF(T!$D$2=T!$M$2,M11,IF(T!$D$2=T!$N$2,N11,O11))</f>
        <v>meredekség</v>
      </c>
      <c r="C15" s="53" t="s">
        <v>271</v>
      </c>
      <c r="D15" s="54">
        <f>SLOPE(C9:C13,B9:B13)</f>
        <v>1.4357298474945235E-3</v>
      </c>
      <c r="E15" s="48"/>
    </row>
    <row r="16" spans="1:15" x14ac:dyDescent="0.25">
      <c r="A16" s="3"/>
      <c r="B16" s="47" t="str">
        <f>IF(T!$D$2=T!$M$2,M12,IF(T!$D$2=T!$N$2,N12,O12))</f>
        <v>y-tengelymetszet</v>
      </c>
      <c r="C16" s="53" t="s">
        <v>272</v>
      </c>
      <c r="D16" s="55">
        <f>INTERCEPT(C9:C13,B9:B13)</f>
        <v>1.333319063180828</v>
      </c>
      <c r="E16" s="48"/>
      <c r="M16" t="s">
        <v>281</v>
      </c>
      <c r="N16" s="59" t="s">
        <v>300</v>
      </c>
      <c r="O16" s="58" t="s">
        <v>430</v>
      </c>
    </row>
    <row r="17" spans="1:15" ht="30" x14ac:dyDescent="0.25">
      <c r="A17" s="3"/>
      <c r="B17" s="47" t="str">
        <f>IF(T!$D$2=T!$M$2,M13,IF(T!$D$2=T!$N$2,N13,O13))</f>
        <v>korrelációs együttható</v>
      </c>
      <c r="C17" s="53" t="s">
        <v>273</v>
      </c>
      <c r="D17" s="56">
        <f>CORREL(C9:C13,B9:B13)</f>
        <v>0.94745538038303379</v>
      </c>
      <c r="E17" s="48"/>
      <c r="M17" t="s">
        <v>107</v>
      </c>
      <c r="N17" s="59" t="s">
        <v>119</v>
      </c>
      <c r="O17" s="58" t="s">
        <v>144</v>
      </c>
    </row>
    <row r="18" spans="1:15" ht="60" x14ac:dyDescent="0.25">
      <c r="A18" s="3"/>
      <c r="B18" s="47" t="str">
        <f>IF(T!$D$2=T!$M$2,M14,IF(T!$D$2=T!$N$2,N14,O14))</f>
        <v>determinációs együttható</v>
      </c>
      <c r="C18" s="52" t="s">
        <v>274</v>
      </c>
      <c r="D18" s="57">
        <f>RSQ(C9:C13,B9:B13)</f>
        <v>0.89767169781675948</v>
      </c>
      <c r="E18" s="48"/>
      <c r="M18" t="s">
        <v>108</v>
      </c>
      <c r="N18" s="59" t="s">
        <v>120</v>
      </c>
      <c r="O18" s="58" t="s">
        <v>145</v>
      </c>
    </row>
    <row r="19" spans="1:15" x14ac:dyDescent="0.25">
      <c r="A19" s="3"/>
      <c r="B19" s="3"/>
      <c r="C19" s="3"/>
      <c r="D19" s="3"/>
      <c r="M19" t="s">
        <v>277</v>
      </c>
      <c r="N19" s="59" t="s">
        <v>301</v>
      </c>
      <c r="O19" s="58" t="s">
        <v>146</v>
      </c>
    </row>
    <row r="20" spans="1:15" x14ac:dyDescent="0.25">
      <c r="A20" s="3"/>
      <c r="B20" s="50" t="str">
        <f>IF(T!$D$2=T!$M$2,M16,IF(T!$D$2=T!$N$2,N16,O16))</f>
        <v>hipotézisvizsgálat: korrelációs t-próba</v>
      </c>
    </row>
    <row r="21" spans="1:15" ht="45" x14ac:dyDescent="0.25">
      <c r="A21" s="3"/>
      <c r="B21" s="49" t="str">
        <f>IF(T!$D$2=T!$M$2,M17,IF(T!$D$2=T!$N$2,N17,O17))</f>
        <v>kérdés</v>
      </c>
      <c r="C21" s="51"/>
      <c r="D21" s="92" t="str">
        <f>IF(T!$D$2=T!$M$2,M21,IF(T!$D$2=T!$N$2,N21,O21))</f>
        <v>Van-e szignifikáns korreláció y és x között?</v>
      </c>
      <c r="E21" s="91"/>
      <c r="F21" s="91"/>
      <c r="G21" s="91"/>
      <c r="H21" s="91"/>
      <c r="I21" s="91"/>
      <c r="J21" s="91"/>
      <c r="K21" s="91"/>
      <c r="M21" t="s">
        <v>279</v>
      </c>
      <c r="N21" s="59" t="s">
        <v>302</v>
      </c>
      <c r="O21" s="58" t="s">
        <v>431</v>
      </c>
    </row>
    <row r="22" spans="1:15" ht="76.5" x14ac:dyDescent="0.35">
      <c r="A22" s="3"/>
      <c r="B22" s="49" t="str">
        <f>IF(T!$D$2=T!$M$2,M18,IF(T!$D$2=T!$N$2,N18,O18))</f>
        <v>nullhipotézis</v>
      </c>
      <c r="C22" s="52" t="s">
        <v>280</v>
      </c>
      <c r="D22" s="92" t="str">
        <f>IF(T!$D$2=T!$M$2,M22,IF(T!$D$2=T!$N$2,N22,O22))</f>
        <v>Az illesztett egyenes meredeksége 0 (vagy attól csak véletlenül tér el).</v>
      </c>
      <c r="E22" s="91"/>
      <c r="F22" s="91"/>
      <c r="G22" s="91"/>
      <c r="H22" s="91"/>
      <c r="I22" s="91"/>
      <c r="J22" s="91"/>
      <c r="K22" s="91"/>
      <c r="M22" t="s">
        <v>299</v>
      </c>
      <c r="N22" s="59" t="s">
        <v>303</v>
      </c>
      <c r="O22" s="58" t="s">
        <v>432</v>
      </c>
    </row>
    <row r="23" spans="1:15" ht="61.5" x14ac:dyDescent="0.35">
      <c r="A23" s="3"/>
      <c r="B23" s="49" t="str">
        <f>IF(T!$D$2=T!$M$2,M19,IF(T!$D$2=T!$N$2,N19,O19))</f>
        <v>alternatív hipotézis</v>
      </c>
      <c r="C23" s="52" t="s">
        <v>173</v>
      </c>
      <c r="D23" s="92" t="str">
        <f>IF(T!$D$2=T!$M$2,M23,IF(T!$D$2=T!$N$2,N23,O23))</f>
        <v>Az illesztett egyenes meredeksége lényegesen eltér 0-tól.</v>
      </c>
      <c r="E23" s="91"/>
      <c r="F23" s="91"/>
      <c r="G23" s="91"/>
      <c r="H23" s="91"/>
      <c r="I23" s="91"/>
      <c r="J23" s="91"/>
      <c r="K23" s="91"/>
      <c r="M23" t="s">
        <v>265</v>
      </c>
      <c r="N23" s="59" t="s">
        <v>304</v>
      </c>
      <c r="O23" s="58" t="s">
        <v>433</v>
      </c>
    </row>
    <row r="24" spans="1:15" x14ac:dyDescent="0.25">
      <c r="A24" s="3"/>
      <c r="B24" s="3"/>
      <c r="C24" s="3"/>
      <c r="D24" s="4"/>
    </row>
    <row r="25" spans="1:15" ht="30" x14ac:dyDescent="0.25">
      <c r="A25" s="3"/>
      <c r="B25" s="47" t="str">
        <f>IF(T!$D$2=T!$M$2,M25,IF(T!$D$2=T!$N$2,N25,O25))</f>
        <v>elemszám (párok száma!)</v>
      </c>
      <c r="C25" s="53" t="s">
        <v>103</v>
      </c>
      <c r="D25" s="92">
        <f>COUNT(B9:B13)</f>
        <v>5</v>
      </c>
      <c r="E25" s="48"/>
      <c r="M25" t="s">
        <v>282</v>
      </c>
      <c r="N25" s="59" t="s">
        <v>305</v>
      </c>
      <c r="O25" s="58" t="s">
        <v>434</v>
      </c>
    </row>
    <row r="26" spans="1:15" x14ac:dyDescent="0.25">
      <c r="A26" s="3"/>
      <c r="B26" s="49" t="str">
        <f>IF(T!$D$2=T!$M$2,M26,IF(T!$D$2=T!$N$2,N26,O26))</f>
        <v>szabadsági fokok száma</v>
      </c>
      <c r="C26" s="52" t="s">
        <v>284</v>
      </c>
      <c r="D26" s="92">
        <f>D25-2</f>
        <v>3</v>
      </c>
      <c r="E26" s="48"/>
      <c r="M26" t="s">
        <v>106</v>
      </c>
      <c r="N26" s="59" t="s">
        <v>306</v>
      </c>
      <c r="O26" s="58" t="s">
        <v>151</v>
      </c>
    </row>
    <row r="27" spans="1:15" x14ac:dyDescent="0.25">
      <c r="A27" s="3"/>
      <c r="B27" s="49" t="str">
        <f>IF(T!$D$2=T!$M$2,M27,IF(T!$D$2=T!$N$2,N27,O27))</f>
        <v>minta t-értéke</v>
      </c>
      <c r="C27" s="53" t="s">
        <v>105</v>
      </c>
      <c r="D27" s="92">
        <f>D17*SQRT(D26/(1-D18))</f>
        <v>5.1300489551840691</v>
      </c>
      <c r="E27" s="48"/>
      <c r="M27" t="s">
        <v>283</v>
      </c>
      <c r="N27" s="59" t="s">
        <v>307</v>
      </c>
      <c r="O27" s="58" t="s">
        <v>435</v>
      </c>
    </row>
    <row r="28" spans="1:15" ht="45" x14ac:dyDescent="0.25">
      <c r="A28" s="3"/>
      <c r="B28" s="49" t="str">
        <f>IF(T!$D$2=T!$M$2,M28,IF(T!$D$2=T!$N$2,N28,O28))</f>
        <v>minta kétszélű p(t)-értéke</v>
      </c>
      <c r="C28" s="52" t="s">
        <v>177</v>
      </c>
      <c r="D28" s="92">
        <f>_xlfn.T.DIST.2T(D27,D26)</f>
        <v>1.4344101352966264E-2</v>
      </c>
      <c r="E28" s="48"/>
      <c r="M28" t="s">
        <v>438</v>
      </c>
      <c r="N28" s="59" t="s">
        <v>437</v>
      </c>
      <c r="O28" s="58" t="s">
        <v>436</v>
      </c>
    </row>
    <row r="29" spans="1:15" x14ac:dyDescent="0.25">
      <c r="A29" s="3"/>
      <c r="B29" s="3"/>
      <c r="C29" s="3"/>
      <c r="D29" s="4"/>
    </row>
    <row r="30" spans="1:15" ht="30" x14ac:dyDescent="0.25">
      <c r="A30" s="3"/>
      <c r="B30" s="36" t="str">
        <f>IF(T!$D$2=T!$M$2,M30,IF(T!$D$2=T!$N$2,N30,O30))</f>
        <v>eredmény</v>
      </c>
      <c r="C30" s="26"/>
      <c r="D30" s="69" t="str">
        <f>IF(T!$D$2=T!$M$2,M34,IF(T!$D$2=T!$N$2,N34,O34))</f>
        <v>p(t)_minta &lt; p(t)_krit</v>
      </c>
      <c r="M30" s="63" t="s">
        <v>113</v>
      </c>
      <c r="N30" s="64" t="s">
        <v>132</v>
      </c>
      <c r="O30" s="65" t="s">
        <v>159</v>
      </c>
    </row>
    <row r="31" spans="1:15" x14ac:dyDescent="0.25">
      <c r="A31" s="3"/>
      <c r="B31" s="36" t="str">
        <f>IF(T!$D$2=T!$M$2,M31,IF(T!$D$2=T!$N$2,N31,O31))</f>
        <v>döntés</v>
      </c>
      <c r="C31" s="26"/>
      <c r="D31" s="69" t="str">
        <f>IF(T!$D$2=T!$M$2,M35,IF(T!$D$2=T!$N$2,N35,O35))</f>
        <v>H_0 elvetve</v>
      </c>
      <c r="M31" s="63" t="s">
        <v>114</v>
      </c>
      <c r="N31" s="64" t="s">
        <v>133</v>
      </c>
      <c r="O31" s="65" t="s">
        <v>160</v>
      </c>
    </row>
    <row r="32" spans="1:15" ht="30" x14ac:dyDescent="0.25">
      <c r="A32" s="3"/>
      <c r="B32" s="36" t="str">
        <f>IF(T!$D$2=T!$M$2,M32,IF(T!$D$2=T!$N$2,N32,O32))</f>
        <v>válasz</v>
      </c>
      <c r="C32" s="26"/>
      <c r="D32" s="69" t="str">
        <f>IF(T!$D$2=T!$M$2,M36,IF(T!$D$2=T!$N$2,N36,O36))</f>
        <v>A korreláció szignifikáns.</v>
      </c>
      <c r="M32" s="63" t="s">
        <v>115</v>
      </c>
      <c r="N32" s="64" t="s">
        <v>134</v>
      </c>
      <c r="O32" s="65" t="s">
        <v>161</v>
      </c>
    </row>
    <row r="33" spans="1:15" x14ac:dyDescent="0.25">
      <c r="A33" s="3"/>
      <c r="B33" s="3"/>
      <c r="C33" s="3"/>
      <c r="D33" s="4"/>
    </row>
    <row r="34" spans="1:15" ht="30" x14ac:dyDescent="0.25">
      <c r="A34" s="3"/>
      <c r="B34" s="36" t="str">
        <f>IF(T!$D$2=T!$M$2,M38,IF(T!$D$2=T!$N$2,N38,O38))</f>
        <v>lehetséges döntési hiba típusa</v>
      </c>
      <c r="C34" s="26"/>
      <c r="D34" s="69" t="str">
        <f>IF(T!$D$2=T!$M$2,M41,IF(T!$D$2=T!$N$2,N41,O41))</f>
        <v>elsőfajú hiba (alfa)</v>
      </c>
      <c r="M34" s="63" t="s">
        <v>377</v>
      </c>
      <c r="N34" s="64" t="s">
        <v>401</v>
      </c>
      <c r="O34" s="65" t="s">
        <v>402</v>
      </c>
    </row>
    <row r="35" spans="1:15" x14ac:dyDescent="0.25">
      <c r="A35" s="3"/>
      <c r="B35" s="36" t="str">
        <f>IF(T!$D$2=T!$M$2,M39,IF(T!$D$2=T!$N$2,N39,O39))</f>
        <v>hiba valószínűsége</v>
      </c>
      <c r="C35" s="26"/>
      <c r="D35" s="69">
        <f>D28</f>
        <v>1.4344101352966264E-2</v>
      </c>
      <c r="M35" s="63" t="s">
        <v>31</v>
      </c>
      <c r="N35" s="64" t="s">
        <v>203</v>
      </c>
      <c r="O35" s="65" t="s">
        <v>204</v>
      </c>
    </row>
    <row r="36" spans="1:15" x14ac:dyDescent="0.25">
      <c r="A36" s="3"/>
      <c r="B36" s="3"/>
      <c r="C36" s="3"/>
      <c r="D36" s="3"/>
      <c r="E36" s="3"/>
      <c r="F36" s="3"/>
      <c r="G36" s="3"/>
      <c r="H36" s="3"/>
      <c r="I36" s="3"/>
      <c r="J36" s="3"/>
      <c r="K36" s="3"/>
      <c r="L36" s="3"/>
      <c r="M36" s="63" t="s">
        <v>439</v>
      </c>
      <c r="N36" s="59" t="s">
        <v>440</v>
      </c>
      <c r="O36" s="58" t="s">
        <v>441</v>
      </c>
    </row>
    <row r="37" spans="1:15" x14ac:dyDescent="0.25">
      <c r="A37" s="3"/>
      <c r="B37" s="3"/>
      <c r="C37" s="3"/>
      <c r="D37" s="3"/>
      <c r="E37" s="3"/>
      <c r="F37" s="3"/>
      <c r="G37" s="3"/>
      <c r="H37" s="3"/>
      <c r="I37" s="3"/>
      <c r="J37" s="3"/>
      <c r="K37" s="3"/>
      <c r="L37" s="3"/>
    </row>
    <row r="38" spans="1:15" x14ac:dyDescent="0.25">
      <c r="A38" s="3"/>
      <c r="B38" s="3"/>
      <c r="C38" s="3"/>
      <c r="D38" s="3"/>
      <c r="E38" s="3"/>
      <c r="F38" s="3"/>
      <c r="G38" s="3"/>
      <c r="H38" s="3"/>
      <c r="I38" s="3"/>
      <c r="J38" s="3"/>
      <c r="K38" s="3"/>
      <c r="L38" s="3"/>
      <c r="M38" s="63" t="s">
        <v>162</v>
      </c>
      <c r="N38" s="64" t="s">
        <v>135</v>
      </c>
      <c r="O38" s="65" t="s">
        <v>164</v>
      </c>
    </row>
    <row r="39" spans="1:15" x14ac:dyDescent="0.25">
      <c r="A39" s="3"/>
      <c r="B39" s="3"/>
      <c r="C39" s="3"/>
      <c r="D39" s="3"/>
      <c r="E39" s="3"/>
      <c r="F39" s="3"/>
      <c r="G39" s="3"/>
      <c r="H39" s="3"/>
      <c r="I39" s="3"/>
      <c r="J39" s="3"/>
      <c r="K39" s="3"/>
      <c r="L39" s="3"/>
      <c r="M39" s="63" t="s">
        <v>163</v>
      </c>
      <c r="N39" s="64" t="s">
        <v>136</v>
      </c>
      <c r="O39" s="65" t="s">
        <v>165</v>
      </c>
    </row>
    <row r="40" spans="1:15" x14ac:dyDescent="0.25">
      <c r="A40" s="3"/>
      <c r="B40" s="3"/>
      <c r="C40" s="3"/>
      <c r="D40" s="3"/>
      <c r="E40" s="3"/>
      <c r="F40" s="3"/>
      <c r="G40" s="3"/>
      <c r="H40" s="3"/>
      <c r="I40" s="3"/>
      <c r="J40" s="3"/>
      <c r="K40" s="3"/>
      <c r="L40" s="3"/>
    </row>
    <row r="41" spans="1:15" x14ac:dyDescent="0.25">
      <c r="A41" s="3"/>
      <c r="B41" s="3"/>
      <c r="C41" s="3"/>
      <c r="D41" s="3"/>
      <c r="E41" s="3"/>
      <c r="F41" s="3"/>
      <c r="G41" s="3"/>
      <c r="H41" s="3"/>
      <c r="I41" s="3"/>
      <c r="J41" s="3"/>
      <c r="K41" s="3"/>
      <c r="L41" s="3"/>
      <c r="M41" s="63" t="s">
        <v>205</v>
      </c>
      <c r="N41" s="64" t="s">
        <v>206</v>
      </c>
      <c r="O41" s="65" t="s">
        <v>207</v>
      </c>
    </row>
    <row r="42" spans="1:15" x14ac:dyDescent="0.25">
      <c r="A42" s="3"/>
      <c r="B42" s="3"/>
      <c r="C42" s="3"/>
      <c r="D42" s="3"/>
      <c r="E42" s="3"/>
      <c r="F42" s="3"/>
      <c r="G42" s="3"/>
      <c r="H42" s="3"/>
      <c r="I42" s="3"/>
      <c r="J42" s="3"/>
      <c r="K42" s="3"/>
      <c r="L42" s="3"/>
    </row>
    <row r="43" spans="1:15" hidden="1" x14ac:dyDescent="0.25">
      <c r="A43" s="3"/>
      <c r="B43" s="3"/>
      <c r="C43" s="3"/>
      <c r="D43" s="3"/>
      <c r="E43" s="3"/>
      <c r="F43" s="3"/>
      <c r="G43" s="3"/>
      <c r="H43" s="3"/>
      <c r="I43" s="3"/>
      <c r="J43" s="3"/>
      <c r="K43" s="3"/>
      <c r="L43" s="3"/>
    </row>
    <row r="44" spans="1:15" hidden="1" x14ac:dyDescent="0.25">
      <c r="A44" s="3"/>
      <c r="B44" s="3"/>
      <c r="C44" s="3"/>
      <c r="D44" s="3"/>
      <c r="E44" s="3"/>
      <c r="F44" s="3"/>
      <c r="G44" s="3"/>
      <c r="H44" s="3"/>
      <c r="I44" s="3"/>
      <c r="J44" s="3"/>
      <c r="K44" s="3"/>
      <c r="L44" s="3"/>
    </row>
    <row r="45" spans="1:15" hidden="1" x14ac:dyDescent="0.25">
      <c r="A45" s="3"/>
      <c r="B45" s="3"/>
      <c r="C45" s="3"/>
      <c r="D45" s="3"/>
      <c r="E45" s="3"/>
      <c r="F45" s="3"/>
      <c r="G45" s="3"/>
      <c r="H45" s="3"/>
      <c r="I45" s="3"/>
      <c r="J45" s="3"/>
      <c r="K45" s="3"/>
      <c r="L45" s="3"/>
    </row>
  </sheetData>
  <mergeCells count="4">
    <mergeCell ref="B2:L2"/>
    <mergeCell ref="B3:L3"/>
    <mergeCell ref="B4:L4"/>
    <mergeCell ref="B6:L6"/>
  </mergeCells>
  <pageMargins left="0.7" right="0.7" top="0.75" bottom="0.75" header="0.3" footer="0.3"/>
  <drawing r:id="rId1"/>
  <legacyDrawing r:id="rId2"/>
  <oleObjects>
    <mc:AlternateContent xmlns:mc="http://schemas.openxmlformats.org/markup-compatibility/2006">
      <mc:Choice Requires="x14">
        <oleObject progId="Equation.3" shapeId="25601" r:id="rId3">
          <objectPr defaultSize="0" autoPict="0" r:id="rId4">
            <anchor moveWithCells="1">
              <from>
                <xdr:col>6</xdr:col>
                <xdr:colOff>9525</xdr:colOff>
                <xdr:row>25</xdr:row>
                <xdr:rowOff>123825</xdr:rowOff>
              </from>
              <to>
                <xdr:col>8</xdr:col>
                <xdr:colOff>581025</xdr:colOff>
                <xdr:row>29</xdr:row>
                <xdr:rowOff>104775</xdr:rowOff>
              </to>
            </anchor>
          </objectPr>
        </oleObject>
      </mc:Choice>
      <mc:Fallback>
        <oleObject progId="Equation.3" shapeId="25601" r:id="rId3"/>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workbookViewId="0"/>
  </sheetViews>
  <sheetFormatPr defaultColWidth="8.85546875" defaultRowHeight="15" x14ac:dyDescent="0.25"/>
  <sheetData>
    <row r="1" spans="1:9" x14ac:dyDescent="0.25">
      <c r="A1">
        <f ca="1">ROUND((RAND()+RAND()+RAND()+RAND()+RAND()+RAND()+RAND()+RAND()+RAND()+RAND()-5)/10*$F$2+$F$1,$F$3)</f>
        <v>4.3</v>
      </c>
      <c r="E1" t="s">
        <v>0</v>
      </c>
      <c r="F1">
        <v>4.25</v>
      </c>
    </row>
    <row r="2" spans="1:9" x14ac:dyDescent="0.25">
      <c r="A2">
        <f t="shared" ref="A2:A65" ca="1" si="0">ROUND((RAND()+RAND()+RAND()+RAND()+RAND()+RAND()+RAND()+RAND()+RAND()+RAND()-5)/10*$F$2+$F$1,$F$3)</f>
        <v>4.2</v>
      </c>
      <c r="E2" t="s">
        <v>2</v>
      </c>
      <c r="F2">
        <v>4</v>
      </c>
    </row>
    <row r="3" spans="1:9" x14ac:dyDescent="0.25">
      <c r="A3">
        <f t="shared" ca="1" si="0"/>
        <v>3.9</v>
      </c>
      <c r="E3" t="s">
        <v>10</v>
      </c>
      <c r="F3">
        <v>1</v>
      </c>
    </row>
    <row r="4" spans="1:9" x14ac:dyDescent="0.25">
      <c r="A4">
        <f t="shared" ca="1" si="0"/>
        <v>4.7</v>
      </c>
    </row>
    <row r="5" spans="1:9" x14ac:dyDescent="0.25">
      <c r="A5">
        <f t="shared" ca="1" si="0"/>
        <v>4.5</v>
      </c>
      <c r="E5" t="s">
        <v>3</v>
      </c>
      <c r="F5">
        <f ca="1">AVERAGE(A1:A200)</f>
        <v>4.2840000000000007</v>
      </c>
      <c r="H5" t="s">
        <v>6</v>
      </c>
      <c r="I5">
        <v>3.5</v>
      </c>
    </row>
    <row r="6" spans="1:9" x14ac:dyDescent="0.25">
      <c r="A6">
        <f t="shared" ca="1" si="0"/>
        <v>4.0999999999999996</v>
      </c>
      <c r="E6" t="s">
        <v>1</v>
      </c>
      <c r="F6">
        <f ca="1">_xlfn.STDEV.S(A1:A200)</f>
        <v>0.32445392856119654</v>
      </c>
      <c r="H6" t="s">
        <v>7</v>
      </c>
      <c r="I6">
        <v>5</v>
      </c>
    </row>
    <row r="7" spans="1:9" x14ac:dyDescent="0.25">
      <c r="A7">
        <f t="shared" ca="1" si="0"/>
        <v>5</v>
      </c>
      <c r="E7" t="s">
        <v>4</v>
      </c>
      <c r="F7">
        <f ca="1">F5-2*F6</f>
        <v>3.6350921428776077</v>
      </c>
      <c r="H7" t="s">
        <v>8</v>
      </c>
      <c r="I7">
        <f>AVERAGE(I5:I6)</f>
        <v>4.25</v>
      </c>
    </row>
    <row r="8" spans="1:9" x14ac:dyDescent="0.25">
      <c r="A8">
        <f t="shared" ca="1" si="0"/>
        <v>3.8</v>
      </c>
      <c r="E8" t="s">
        <v>5</v>
      </c>
      <c r="F8">
        <f ca="1">F5+2*F6</f>
        <v>4.9329078571223937</v>
      </c>
      <c r="H8" t="s">
        <v>9</v>
      </c>
      <c r="I8">
        <f>(I6-I5)/4</f>
        <v>0.375</v>
      </c>
    </row>
    <row r="9" spans="1:9" x14ac:dyDescent="0.25">
      <c r="A9">
        <f t="shared" ca="1" si="0"/>
        <v>4.4000000000000004</v>
      </c>
    </row>
    <row r="10" spans="1:9" x14ac:dyDescent="0.25">
      <c r="A10">
        <f t="shared" ca="1" si="0"/>
        <v>4.4000000000000004</v>
      </c>
    </row>
    <row r="11" spans="1:9" x14ac:dyDescent="0.25">
      <c r="A11">
        <f t="shared" ca="1" si="0"/>
        <v>4.7</v>
      </c>
    </row>
    <row r="12" spans="1:9" x14ac:dyDescent="0.25">
      <c r="A12">
        <f t="shared" ca="1" si="0"/>
        <v>3.8</v>
      </c>
    </row>
    <row r="13" spans="1:9" x14ac:dyDescent="0.25">
      <c r="A13">
        <f t="shared" ca="1" si="0"/>
        <v>4.4000000000000004</v>
      </c>
    </row>
    <row r="14" spans="1:9" x14ac:dyDescent="0.25">
      <c r="A14">
        <f t="shared" ca="1" si="0"/>
        <v>4</v>
      </c>
    </row>
    <row r="15" spans="1:9" x14ac:dyDescent="0.25">
      <c r="A15">
        <f t="shared" ca="1" si="0"/>
        <v>4.3</v>
      </c>
    </row>
    <row r="16" spans="1:9" x14ac:dyDescent="0.25">
      <c r="A16">
        <f t="shared" ca="1" si="0"/>
        <v>4.5999999999999996</v>
      </c>
    </row>
    <row r="17" spans="1:1" x14ac:dyDescent="0.25">
      <c r="A17">
        <f t="shared" ca="1" si="0"/>
        <v>4.3</v>
      </c>
    </row>
    <row r="18" spans="1:1" x14ac:dyDescent="0.25">
      <c r="A18">
        <f t="shared" ca="1" si="0"/>
        <v>4.7</v>
      </c>
    </row>
    <row r="19" spans="1:1" x14ac:dyDescent="0.25">
      <c r="A19">
        <f t="shared" ca="1" si="0"/>
        <v>4.3</v>
      </c>
    </row>
    <row r="20" spans="1:1" x14ac:dyDescent="0.25">
      <c r="A20">
        <f t="shared" ca="1" si="0"/>
        <v>4.5999999999999996</v>
      </c>
    </row>
    <row r="21" spans="1:1" x14ac:dyDescent="0.25">
      <c r="A21">
        <f t="shared" ca="1" si="0"/>
        <v>4.4000000000000004</v>
      </c>
    </row>
    <row r="22" spans="1:1" x14ac:dyDescent="0.25">
      <c r="A22">
        <f t="shared" ca="1" si="0"/>
        <v>4.0999999999999996</v>
      </c>
    </row>
    <row r="23" spans="1:1" x14ac:dyDescent="0.25">
      <c r="A23">
        <f t="shared" ca="1" si="0"/>
        <v>4.4000000000000004</v>
      </c>
    </row>
    <row r="24" spans="1:1" x14ac:dyDescent="0.25">
      <c r="A24">
        <f t="shared" ca="1" si="0"/>
        <v>4.2</v>
      </c>
    </row>
    <row r="25" spans="1:1" x14ac:dyDescent="0.25">
      <c r="A25">
        <f t="shared" ca="1" si="0"/>
        <v>4.0999999999999996</v>
      </c>
    </row>
    <row r="26" spans="1:1" x14ac:dyDescent="0.25">
      <c r="A26">
        <f t="shared" ca="1" si="0"/>
        <v>4.0999999999999996</v>
      </c>
    </row>
    <row r="27" spans="1:1" x14ac:dyDescent="0.25">
      <c r="A27">
        <f t="shared" ca="1" si="0"/>
        <v>4.2</v>
      </c>
    </row>
    <row r="28" spans="1:1" x14ac:dyDescent="0.25">
      <c r="A28">
        <f t="shared" ca="1" si="0"/>
        <v>4.2</v>
      </c>
    </row>
    <row r="29" spans="1:1" x14ac:dyDescent="0.25">
      <c r="A29">
        <f t="shared" ca="1" si="0"/>
        <v>4.5</v>
      </c>
    </row>
    <row r="30" spans="1:1" x14ac:dyDescent="0.25">
      <c r="A30">
        <f t="shared" ca="1" si="0"/>
        <v>4.0999999999999996</v>
      </c>
    </row>
    <row r="31" spans="1:1" x14ac:dyDescent="0.25">
      <c r="A31">
        <f t="shared" ca="1" si="0"/>
        <v>4.3</v>
      </c>
    </row>
    <row r="32" spans="1:1" x14ac:dyDescent="0.25">
      <c r="A32">
        <f t="shared" ca="1" si="0"/>
        <v>4.5</v>
      </c>
    </row>
    <row r="33" spans="1:1" x14ac:dyDescent="0.25">
      <c r="A33">
        <f t="shared" ca="1" si="0"/>
        <v>4.3</v>
      </c>
    </row>
    <row r="34" spans="1:1" x14ac:dyDescent="0.25">
      <c r="A34">
        <f t="shared" ca="1" si="0"/>
        <v>4.3</v>
      </c>
    </row>
    <row r="35" spans="1:1" x14ac:dyDescent="0.25">
      <c r="A35">
        <f t="shared" ca="1" si="0"/>
        <v>4.5</v>
      </c>
    </row>
    <row r="36" spans="1:1" x14ac:dyDescent="0.25">
      <c r="A36">
        <f t="shared" ca="1" si="0"/>
        <v>4.4000000000000004</v>
      </c>
    </row>
    <row r="37" spans="1:1" x14ac:dyDescent="0.25">
      <c r="A37">
        <f t="shared" ca="1" si="0"/>
        <v>3.9</v>
      </c>
    </row>
    <row r="38" spans="1:1" x14ac:dyDescent="0.25">
      <c r="A38">
        <f t="shared" ca="1" si="0"/>
        <v>4.0999999999999996</v>
      </c>
    </row>
    <row r="39" spans="1:1" x14ac:dyDescent="0.25">
      <c r="A39">
        <f t="shared" ca="1" si="0"/>
        <v>4.4000000000000004</v>
      </c>
    </row>
    <row r="40" spans="1:1" x14ac:dyDescent="0.25">
      <c r="A40">
        <f t="shared" ca="1" si="0"/>
        <v>3.6</v>
      </c>
    </row>
    <row r="41" spans="1:1" x14ac:dyDescent="0.25">
      <c r="A41">
        <f t="shared" ca="1" si="0"/>
        <v>4.9000000000000004</v>
      </c>
    </row>
    <row r="42" spans="1:1" x14ac:dyDescent="0.25">
      <c r="A42">
        <f t="shared" ca="1" si="0"/>
        <v>4.4000000000000004</v>
      </c>
    </row>
    <row r="43" spans="1:1" x14ac:dyDescent="0.25">
      <c r="A43">
        <f t="shared" ca="1" si="0"/>
        <v>3.7</v>
      </c>
    </row>
    <row r="44" spans="1:1" x14ac:dyDescent="0.25">
      <c r="A44">
        <f t="shared" ca="1" si="0"/>
        <v>4.8</v>
      </c>
    </row>
    <row r="45" spans="1:1" x14ac:dyDescent="0.25">
      <c r="A45">
        <f t="shared" ca="1" si="0"/>
        <v>4.2</v>
      </c>
    </row>
    <row r="46" spans="1:1" x14ac:dyDescent="0.25">
      <c r="A46">
        <f t="shared" ca="1" si="0"/>
        <v>4.5</v>
      </c>
    </row>
    <row r="47" spans="1:1" x14ac:dyDescent="0.25">
      <c r="A47">
        <f t="shared" ca="1" si="0"/>
        <v>4</v>
      </c>
    </row>
    <row r="48" spans="1:1" x14ac:dyDescent="0.25">
      <c r="A48">
        <f t="shared" ca="1" si="0"/>
        <v>4.5</v>
      </c>
    </row>
    <row r="49" spans="1:1" x14ac:dyDescent="0.25">
      <c r="A49">
        <f t="shared" ca="1" si="0"/>
        <v>5.4</v>
      </c>
    </row>
    <row r="50" spans="1:1" x14ac:dyDescent="0.25">
      <c r="A50">
        <f t="shared" ca="1" si="0"/>
        <v>4.3</v>
      </c>
    </row>
    <row r="51" spans="1:1" x14ac:dyDescent="0.25">
      <c r="A51">
        <f t="shared" ca="1" si="0"/>
        <v>4.5999999999999996</v>
      </c>
    </row>
    <row r="52" spans="1:1" x14ac:dyDescent="0.25">
      <c r="A52">
        <f t="shared" ca="1" si="0"/>
        <v>3.8</v>
      </c>
    </row>
    <row r="53" spans="1:1" x14ac:dyDescent="0.25">
      <c r="A53">
        <f t="shared" ca="1" si="0"/>
        <v>4.3</v>
      </c>
    </row>
    <row r="54" spans="1:1" x14ac:dyDescent="0.25">
      <c r="A54">
        <f t="shared" ca="1" si="0"/>
        <v>4.2</v>
      </c>
    </row>
    <row r="55" spans="1:1" x14ac:dyDescent="0.25">
      <c r="A55">
        <f t="shared" ca="1" si="0"/>
        <v>3.9</v>
      </c>
    </row>
    <row r="56" spans="1:1" x14ac:dyDescent="0.25">
      <c r="A56">
        <f t="shared" ca="1" si="0"/>
        <v>4.9000000000000004</v>
      </c>
    </row>
    <row r="57" spans="1:1" x14ac:dyDescent="0.25">
      <c r="A57">
        <f t="shared" ca="1" si="0"/>
        <v>4.5</v>
      </c>
    </row>
    <row r="58" spans="1:1" x14ac:dyDescent="0.25">
      <c r="A58">
        <f t="shared" ca="1" si="0"/>
        <v>4.9000000000000004</v>
      </c>
    </row>
    <row r="59" spans="1:1" x14ac:dyDescent="0.25">
      <c r="A59">
        <f t="shared" ca="1" si="0"/>
        <v>3.5</v>
      </c>
    </row>
    <row r="60" spans="1:1" x14ac:dyDescent="0.25">
      <c r="A60">
        <f t="shared" ca="1" si="0"/>
        <v>4.0999999999999996</v>
      </c>
    </row>
    <row r="61" spans="1:1" x14ac:dyDescent="0.25">
      <c r="A61">
        <f t="shared" ca="1" si="0"/>
        <v>4.2</v>
      </c>
    </row>
    <row r="62" spans="1:1" x14ac:dyDescent="0.25">
      <c r="A62">
        <f t="shared" ca="1" si="0"/>
        <v>4.3</v>
      </c>
    </row>
    <row r="63" spans="1:1" x14ac:dyDescent="0.25">
      <c r="A63">
        <f t="shared" ca="1" si="0"/>
        <v>4.3</v>
      </c>
    </row>
    <row r="64" spans="1:1" x14ac:dyDescent="0.25">
      <c r="A64">
        <f t="shared" ca="1" si="0"/>
        <v>4.5</v>
      </c>
    </row>
    <row r="65" spans="1:1" x14ac:dyDescent="0.25">
      <c r="A65">
        <f t="shared" ca="1" si="0"/>
        <v>4.3</v>
      </c>
    </row>
    <row r="66" spans="1:1" x14ac:dyDescent="0.25">
      <c r="A66">
        <f t="shared" ref="A66:A129" ca="1" si="1">ROUND((RAND()+RAND()+RAND()+RAND()+RAND()+RAND()+RAND()+RAND()+RAND()+RAND()-5)/10*$F$2+$F$1,$F$3)</f>
        <v>4.5</v>
      </c>
    </row>
    <row r="67" spans="1:1" x14ac:dyDescent="0.25">
      <c r="A67">
        <f t="shared" ca="1" si="1"/>
        <v>4.7</v>
      </c>
    </row>
    <row r="68" spans="1:1" x14ac:dyDescent="0.25">
      <c r="A68">
        <f t="shared" ca="1" si="1"/>
        <v>4.4000000000000004</v>
      </c>
    </row>
    <row r="69" spans="1:1" x14ac:dyDescent="0.25">
      <c r="A69">
        <f t="shared" ca="1" si="1"/>
        <v>4.2</v>
      </c>
    </row>
    <row r="70" spans="1:1" x14ac:dyDescent="0.25">
      <c r="A70">
        <f t="shared" ca="1" si="1"/>
        <v>4.2</v>
      </c>
    </row>
    <row r="71" spans="1:1" x14ac:dyDescent="0.25">
      <c r="A71">
        <f t="shared" ca="1" si="1"/>
        <v>4.3</v>
      </c>
    </row>
    <row r="72" spans="1:1" x14ac:dyDescent="0.25">
      <c r="A72">
        <f t="shared" ca="1" si="1"/>
        <v>4.2</v>
      </c>
    </row>
    <row r="73" spans="1:1" x14ac:dyDescent="0.25">
      <c r="A73">
        <f t="shared" ca="1" si="1"/>
        <v>3.8</v>
      </c>
    </row>
    <row r="74" spans="1:1" x14ac:dyDescent="0.25">
      <c r="A74">
        <f t="shared" ca="1" si="1"/>
        <v>4.0999999999999996</v>
      </c>
    </row>
    <row r="75" spans="1:1" x14ac:dyDescent="0.25">
      <c r="A75">
        <f t="shared" ca="1" si="1"/>
        <v>4.5</v>
      </c>
    </row>
    <row r="76" spans="1:1" x14ac:dyDescent="0.25">
      <c r="A76">
        <f t="shared" ca="1" si="1"/>
        <v>4.0999999999999996</v>
      </c>
    </row>
    <row r="77" spans="1:1" x14ac:dyDescent="0.25">
      <c r="A77">
        <f t="shared" ca="1" si="1"/>
        <v>4.4000000000000004</v>
      </c>
    </row>
    <row r="78" spans="1:1" x14ac:dyDescent="0.25">
      <c r="A78">
        <f t="shared" ca="1" si="1"/>
        <v>4.5</v>
      </c>
    </row>
    <row r="79" spans="1:1" x14ac:dyDescent="0.25">
      <c r="A79">
        <f t="shared" ca="1" si="1"/>
        <v>4.2</v>
      </c>
    </row>
    <row r="80" spans="1:1" x14ac:dyDescent="0.25">
      <c r="A80">
        <f t="shared" ca="1" si="1"/>
        <v>4.3</v>
      </c>
    </row>
    <row r="81" spans="1:1" x14ac:dyDescent="0.25">
      <c r="A81">
        <f t="shared" ca="1" si="1"/>
        <v>4.0999999999999996</v>
      </c>
    </row>
    <row r="82" spans="1:1" x14ac:dyDescent="0.25">
      <c r="A82">
        <f t="shared" ca="1" si="1"/>
        <v>3.8</v>
      </c>
    </row>
    <row r="83" spans="1:1" x14ac:dyDescent="0.25">
      <c r="A83">
        <f t="shared" ca="1" si="1"/>
        <v>4.3</v>
      </c>
    </row>
    <row r="84" spans="1:1" x14ac:dyDescent="0.25">
      <c r="A84">
        <f t="shared" ca="1" si="1"/>
        <v>4.2</v>
      </c>
    </row>
    <row r="85" spans="1:1" x14ac:dyDescent="0.25">
      <c r="A85">
        <f t="shared" ca="1" si="1"/>
        <v>3.9</v>
      </c>
    </row>
    <row r="86" spans="1:1" x14ac:dyDescent="0.25">
      <c r="A86">
        <f t="shared" ca="1" si="1"/>
        <v>4.2</v>
      </c>
    </row>
    <row r="87" spans="1:1" x14ac:dyDescent="0.25">
      <c r="A87">
        <f t="shared" ca="1" si="1"/>
        <v>4.2</v>
      </c>
    </row>
    <row r="88" spans="1:1" x14ac:dyDescent="0.25">
      <c r="A88">
        <f t="shared" ca="1" si="1"/>
        <v>4.2</v>
      </c>
    </row>
    <row r="89" spans="1:1" x14ac:dyDescent="0.25">
      <c r="A89">
        <f t="shared" ca="1" si="1"/>
        <v>4.0999999999999996</v>
      </c>
    </row>
    <row r="90" spans="1:1" x14ac:dyDescent="0.25">
      <c r="A90">
        <f t="shared" ca="1" si="1"/>
        <v>3.9</v>
      </c>
    </row>
    <row r="91" spans="1:1" x14ac:dyDescent="0.25">
      <c r="A91">
        <f t="shared" ca="1" si="1"/>
        <v>4.3</v>
      </c>
    </row>
    <row r="92" spans="1:1" x14ac:dyDescent="0.25">
      <c r="A92">
        <f t="shared" ca="1" si="1"/>
        <v>4.3</v>
      </c>
    </row>
    <row r="93" spans="1:1" x14ac:dyDescent="0.25">
      <c r="A93">
        <f t="shared" ca="1" si="1"/>
        <v>4</v>
      </c>
    </row>
    <row r="94" spans="1:1" x14ac:dyDescent="0.25">
      <c r="A94">
        <f t="shared" ca="1" si="1"/>
        <v>4.0999999999999996</v>
      </c>
    </row>
    <row r="95" spans="1:1" x14ac:dyDescent="0.25">
      <c r="A95">
        <f t="shared" ca="1" si="1"/>
        <v>4.9000000000000004</v>
      </c>
    </row>
    <row r="96" spans="1:1" x14ac:dyDescent="0.25">
      <c r="A96">
        <f t="shared" ca="1" si="1"/>
        <v>4.8</v>
      </c>
    </row>
    <row r="97" spans="1:1" x14ac:dyDescent="0.25">
      <c r="A97">
        <f t="shared" ca="1" si="1"/>
        <v>4.3</v>
      </c>
    </row>
    <row r="98" spans="1:1" x14ac:dyDescent="0.25">
      <c r="A98">
        <f t="shared" ca="1" si="1"/>
        <v>3.8</v>
      </c>
    </row>
    <row r="99" spans="1:1" x14ac:dyDescent="0.25">
      <c r="A99">
        <f t="shared" ca="1" si="1"/>
        <v>4.7</v>
      </c>
    </row>
    <row r="100" spans="1:1" x14ac:dyDescent="0.25">
      <c r="A100">
        <f t="shared" ca="1" si="1"/>
        <v>4.4000000000000004</v>
      </c>
    </row>
    <row r="101" spans="1:1" x14ac:dyDescent="0.25">
      <c r="A101">
        <f t="shared" ca="1" si="1"/>
        <v>4.0999999999999996</v>
      </c>
    </row>
    <row r="102" spans="1:1" x14ac:dyDescent="0.25">
      <c r="A102">
        <f t="shared" ca="1" si="1"/>
        <v>4.3</v>
      </c>
    </row>
    <row r="103" spans="1:1" x14ac:dyDescent="0.25">
      <c r="A103">
        <f t="shared" ca="1" si="1"/>
        <v>4</v>
      </c>
    </row>
    <row r="104" spans="1:1" x14ac:dyDescent="0.25">
      <c r="A104">
        <f t="shared" ca="1" si="1"/>
        <v>4.3</v>
      </c>
    </row>
    <row r="105" spans="1:1" x14ac:dyDescent="0.25">
      <c r="A105">
        <f t="shared" ca="1" si="1"/>
        <v>4.4000000000000004</v>
      </c>
    </row>
    <row r="106" spans="1:1" x14ac:dyDescent="0.25">
      <c r="A106">
        <f t="shared" ca="1" si="1"/>
        <v>3.9</v>
      </c>
    </row>
    <row r="107" spans="1:1" x14ac:dyDescent="0.25">
      <c r="A107">
        <f t="shared" ca="1" si="1"/>
        <v>4.2</v>
      </c>
    </row>
    <row r="108" spans="1:1" x14ac:dyDescent="0.25">
      <c r="A108">
        <f t="shared" ca="1" si="1"/>
        <v>4.0999999999999996</v>
      </c>
    </row>
    <row r="109" spans="1:1" x14ac:dyDescent="0.25">
      <c r="A109">
        <f t="shared" ca="1" si="1"/>
        <v>4.5</v>
      </c>
    </row>
    <row r="110" spans="1:1" x14ac:dyDescent="0.25">
      <c r="A110">
        <f t="shared" ca="1" si="1"/>
        <v>4.4000000000000004</v>
      </c>
    </row>
    <row r="111" spans="1:1" x14ac:dyDescent="0.25">
      <c r="A111">
        <f t="shared" ca="1" si="1"/>
        <v>3.9</v>
      </c>
    </row>
    <row r="112" spans="1:1" x14ac:dyDescent="0.25">
      <c r="A112">
        <f t="shared" ca="1" si="1"/>
        <v>4.5999999999999996</v>
      </c>
    </row>
    <row r="113" spans="1:1" x14ac:dyDescent="0.25">
      <c r="A113">
        <f t="shared" ca="1" si="1"/>
        <v>4.5</v>
      </c>
    </row>
    <row r="114" spans="1:1" x14ac:dyDescent="0.25">
      <c r="A114">
        <f t="shared" ca="1" si="1"/>
        <v>4.2</v>
      </c>
    </row>
    <row r="115" spans="1:1" x14ac:dyDescent="0.25">
      <c r="A115">
        <f t="shared" ca="1" si="1"/>
        <v>4.0999999999999996</v>
      </c>
    </row>
    <row r="116" spans="1:1" x14ac:dyDescent="0.25">
      <c r="A116">
        <f t="shared" ca="1" si="1"/>
        <v>4.2</v>
      </c>
    </row>
    <row r="117" spans="1:1" x14ac:dyDescent="0.25">
      <c r="A117">
        <f t="shared" ca="1" si="1"/>
        <v>4.0999999999999996</v>
      </c>
    </row>
    <row r="118" spans="1:1" x14ac:dyDescent="0.25">
      <c r="A118">
        <f t="shared" ca="1" si="1"/>
        <v>4.5</v>
      </c>
    </row>
    <row r="119" spans="1:1" x14ac:dyDescent="0.25">
      <c r="A119">
        <f t="shared" ca="1" si="1"/>
        <v>3.7</v>
      </c>
    </row>
    <row r="120" spans="1:1" x14ac:dyDescent="0.25">
      <c r="A120">
        <f t="shared" ca="1" si="1"/>
        <v>5.0999999999999996</v>
      </c>
    </row>
    <row r="121" spans="1:1" x14ac:dyDescent="0.25">
      <c r="A121">
        <f t="shared" ca="1" si="1"/>
        <v>4.2</v>
      </c>
    </row>
    <row r="122" spans="1:1" x14ac:dyDescent="0.25">
      <c r="A122">
        <f t="shared" ca="1" si="1"/>
        <v>4.3</v>
      </c>
    </row>
    <row r="123" spans="1:1" x14ac:dyDescent="0.25">
      <c r="A123">
        <f t="shared" ca="1" si="1"/>
        <v>4.5999999999999996</v>
      </c>
    </row>
    <row r="124" spans="1:1" x14ac:dyDescent="0.25">
      <c r="A124">
        <f t="shared" ca="1" si="1"/>
        <v>4.7</v>
      </c>
    </row>
    <row r="125" spans="1:1" x14ac:dyDescent="0.25">
      <c r="A125">
        <f t="shared" ca="1" si="1"/>
        <v>4.0999999999999996</v>
      </c>
    </row>
    <row r="126" spans="1:1" x14ac:dyDescent="0.25">
      <c r="A126">
        <f t="shared" ca="1" si="1"/>
        <v>3.8</v>
      </c>
    </row>
    <row r="127" spans="1:1" x14ac:dyDescent="0.25">
      <c r="A127">
        <f t="shared" ca="1" si="1"/>
        <v>4.3</v>
      </c>
    </row>
    <row r="128" spans="1:1" x14ac:dyDescent="0.25">
      <c r="A128">
        <f t="shared" ca="1" si="1"/>
        <v>3.6</v>
      </c>
    </row>
    <row r="129" spans="1:1" x14ac:dyDescent="0.25">
      <c r="A129">
        <f t="shared" ca="1" si="1"/>
        <v>4.2</v>
      </c>
    </row>
    <row r="130" spans="1:1" x14ac:dyDescent="0.25">
      <c r="A130">
        <f t="shared" ref="A130:A193" ca="1" si="2">ROUND((RAND()+RAND()+RAND()+RAND()+RAND()+RAND()+RAND()+RAND()+RAND()+RAND()-5)/10*$F$2+$F$1,$F$3)</f>
        <v>4.0999999999999996</v>
      </c>
    </row>
    <row r="131" spans="1:1" x14ac:dyDescent="0.25">
      <c r="A131">
        <f t="shared" ca="1" si="2"/>
        <v>4.2</v>
      </c>
    </row>
    <row r="132" spans="1:1" x14ac:dyDescent="0.25">
      <c r="A132">
        <f t="shared" ca="1" si="2"/>
        <v>4.3</v>
      </c>
    </row>
    <row r="133" spans="1:1" x14ac:dyDescent="0.25">
      <c r="A133">
        <f t="shared" ca="1" si="2"/>
        <v>3.7</v>
      </c>
    </row>
    <row r="134" spans="1:1" x14ac:dyDescent="0.25">
      <c r="A134">
        <f t="shared" ca="1" si="2"/>
        <v>4.0999999999999996</v>
      </c>
    </row>
    <row r="135" spans="1:1" x14ac:dyDescent="0.25">
      <c r="A135">
        <f t="shared" ca="1" si="2"/>
        <v>4</v>
      </c>
    </row>
    <row r="136" spans="1:1" x14ac:dyDescent="0.25">
      <c r="A136">
        <f t="shared" ca="1" si="2"/>
        <v>4</v>
      </c>
    </row>
    <row r="137" spans="1:1" x14ac:dyDescent="0.25">
      <c r="A137">
        <f t="shared" ca="1" si="2"/>
        <v>3.7</v>
      </c>
    </row>
    <row r="138" spans="1:1" x14ac:dyDescent="0.25">
      <c r="A138">
        <f t="shared" ca="1" si="2"/>
        <v>4.5999999999999996</v>
      </c>
    </row>
    <row r="139" spans="1:1" x14ac:dyDescent="0.25">
      <c r="A139">
        <f t="shared" ca="1" si="2"/>
        <v>4.5999999999999996</v>
      </c>
    </row>
    <row r="140" spans="1:1" x14ac:dyDescent="0.25">
      <c r="A140">
        <f t="shared" ca="1" si="2"/>
        <v>4.5</v>
      </c>
    </row>
    <row r="141" spans="1:1" x14ac:dyDescent="0.25">
      <c r="A141">
        <f t="shared" ca="1" si="2"/>
        <v>4.3</v>
      </c>
    </row>
    <row r="142" spans="1:1" x14ac:dyDescent="0.25">
      <c r="A142">
        <f t="shared" ca="1" si="2"/>
        <v>4.3</v>
      </c>
    </row>
    <row r="143" spans="1:1" x14ac:dyDescent="0.25">
      <c r="A143">
        <f t="shared" ca="1" si="2"/>
        <v>4.7</v>
      </c>
    </row>
    <row r="144" spans="1:1" x14ac:dyDescent="0.25">
      <c r="A144">
        <f t="shared" ca="1" si="2"/>
        <v>4.2</v>
      </c>
    </row>
    <row r="145" spans="1:1" x14ac:dyDescent="0.25">
      <c r="A145">
        <f t="shared" ca="1" si="2"/>
        <v>3.9</v>
      </c>
    </row>
    <row r="146" spans="1:1" x14ac:dyDescent="0.25">
      <c r="A146">
        <f t="shared" ca="1" si="2"/>
        <v>4.5</v>
      </c>
    </row>
    <row r="147" spans="1:1" x14ac:dyDescent="0.25">
      <c r="A147">
        <f t="shared" ca="1" si="2"/>
        <v>4.3</v>
      </c>
    </row>
    <row r="148" spans="1:1" x14ac:dyDescent="0.25">
      <c r="A148">
        <f t="shared" ca="1" si="2"/>
        <v>4.3</v>
      </c>
    </row>
    <row r="149" spans="1:1" x14ac:dyDescent="0.25">
      <c r="A149">
        <f t="shared" ca="1" si="2"/>
        <v>3.7</v>
      </c>
    </row>
    <row r="150" spans="1:1" x14ac:dyDescent="0.25">
      <c r="A150">
        <f t="shared" ca="1" si="2"/>
        <v>4.8</v>
      </c>
    </row>
    <row r="151" spans="1:1" x14ac:dyDescent="0.25">
      <c r="A151">
        <f t="shared" ca="1" si="2"/>
        <v>4.7</v>
      </c>
    </row>
    <row r="152" spans="1:1" x14ac:dyDescent="0.25">
      <c r="A152">
        <f t="shared" ca="1" si="2"/>
        <v>3.7</v>
      </c>
    </row>
    <row r="153" spans="1:1" x14ac:dyDescent="0.25">
      <c r="A153">
        <f t="shared" ca="1" si="2"/>
        <v>4.5999999999999996</v>
      </c>
    </row>
    <row r="154" spans="1:1" x14ac:dyDescent="0.25">
      <c r="A154">
        <f t="shared" ca="1" si="2"/>
        <v>4.0999999999999996</v>
      </c>
    </row>
    <row r="155" spans="1:1" x14ac:dyDescent="0.25">
      <c r="A155">
        <f t="shared" ca="1" si="2"/>
        <v>4.7</v>
      </c>
    </row>
    <row r="156" spans="1:1" x14ac:dyDescent="0.25">
      <c r="A156">
        <f t="shared" ca="1" si="2"/>
        <v>4.8</v>
      </c>
    </row>
    <row r="157" spans="1:1" x14ac:dyDescent="0.25">
      <c r="A157">
        <f t="shared" ca="1" si="2"/>
        <v>4.5999999999999996</v>
      </c>
    </row>
    <row r="158" spans="1:1" x14ac:dyDescent="0.25">
      <c r="A158">
        <f t="shared" ca="1" si="2"/>
        <v>4.7</v>
      </c>
    </row>
    <row r="159" spans="1:1" x14ac:dyDescent="0.25">
      <c r="A159">
        <f t="shared" ca="1" si="2"/>
        <v>3.3</v>
      </c>
    </row>
    <row r="160" spans="1:1" x14ac:dyDescent="0.25">
      <c r="A160">
        <f t="shared" ca="1" si="2"/>
        <v>3.9</v>
      </c>
    </row>
    <row r="161" spans="1:1" x14ac:dyDescent="0.25">
      <c r="A161">
        <f t="shared" ca="1" si="2"/>
        <v>4.2</v>
      </c>
    </row>
    <row r="162" spans="1:1" x14ac:dyDescent="0.25">
      <c r="A162">
        <f t="shared" ca="1" si="2"/>
        <v>4.8</v>
      </c>
    </row>
    <row r="163" spans="1:1" x14ac:dyDescent="0.25">
      <c r="A163">
        <f t="shared" ca="1" si="2"/>
        <v>3.6</v>
      </c>
    </row>
    <row r="164" spans="1:1" x14ac:dyDescent="0.25">
      <c r="A164">
        <f t="shared" ca="1" si="2"/>
        <v>4.4000000000000004</v>
      </c>
    </row>
    <row r="165" spans="1:1" x14ac:dyDescent="0.25">
      <c r="A165">
        <f t="shared" ca="1" si="2"/>
        <v>3.9</v>
      </c>
    </row>
    <row r="166" spans="1:1" x14ac:dyDescent="0.25">
      <c r="A166">
        <f t="shared" ca="1" si="2"/>
        <v>4.4000000000000004</v>
      </c>
    </row>
    <row r="167" spans="1:1" x14ac:dyDescent="0.25">
      <c r="A167">
        <f t="shared" ca="1" si="2"/>
        <v>4.0999999999999996</v>
      </c>
    </row>
    <row r="168" spans="1:1" x14ac:dyDescent="0.25">
      <c r="A168">
        <f t="shared" ca="1" si="2"/>
        <v>4.5</v>
      </c>
    </row>
    <row r="169" spans="1:1" x14ac:dyDescent="0.25">
      <c r="A169">
        <f t="shared" ca="1" si="2"/>
        <v>4.5999999999999996</v>
      </c>
    </row>
    <row r="170" spans="1:1" x14ac:dyDescent="0.25">
      <c r="A170">
        <f t="shared" ca="1" si="2"/>
        <v>4.4000000000000004</v>
      </c>
    </row>
    <row r="171" spans="1:1" x14ac:dyDescent="0.25">
      <c r="A171">
        <f t="shared" ca="1" si="2"/>
        <v>4.4000000000000004</v>
      </c>
    </row>
    <row r="172" spans="1:1" x14ac:dyDescent="0.25">
      <c r="A172">
        <f t="shared" ca="1" si="2"/>
        <v>4.8</v>
      </c>
    </row>
    <row r="173" spans="1:1" x14ac:dyDescent="0.25">
      <c r="A173">
        <f t="shared" ca="1" si="2"/>
        <v>4.5</v>
      </c>
    </row>
    <row r="174" spans="1:1" x14ac:dyDescent="0.25">
      <c r="A174">
        <f t="shared" ca="1" si="2"/>
        <v>4.4000000000000004</v>
      </c>
    </row>
    <row r="175" spans="1:1" x14ac:dyDescent="0.25">
      <c r="A175">
        <f t="shared" ca="1" si="2"/>
        <v>4.4000000000000004</v>
      </c>
    </row>
    <row r="176" spans="1:1" x14ac:dyDescent="0.25">
      <c r="A176">
        <f t="shared" ca="1" si="2"/>
        <v>4.5</v>
      </c>
    </row>
    <row r="177" spans="1:1" x14ac:dyDescent="0.25">
      <c r="A177">
        <f t="shared" ca="1" si="2"/>
        <v>4.9000000000000004</v>
      </c>
    </row>
    <row r="178" spans="1:1" x14ac:dyDescent="0.25">
      <c r="A178">
        <f t="shared" ca="1" si="2"/>
        <v>4.2</v>
      </c>
    </row>
    <row r="179" spans="1:1" x14ac:dyDescent="0.25">
      <c r="A179">
        <f t="shared" ca="1" si="2"/>
        <v>4.7</v>
      </c>
    </row>
    <row r="180" spans="1:1" x14ac:dyDescent="0.25">
      <c r="A180">
        <f t="shared" ca="1" si="2"/>
        <v>3.9</v>
      </c>
    </row>
    <row r="181" spans="1:1" x14ac:dyDescent="0.25">
      <c r="A181">
        <f t="shared" ca="1" si="2"/>
        <v>4.0999999999999996</v>
      </c>
    </row>
    <row r="182" spans="1:1" x14ac:dyDescent="0.25">
      <c r="A182">
        <f t="shared" ca="1" si="2"/>
        <v>4.5999999999999996</v>
      </c>
    </row>
    <row r="183" spans="1:1" x14ac:dyDescent="0.25">
      <c r="A183">
        <f t="shared" ca="1" si="2"/>
        <v>4.3</v>
      </c>
    </row>
    <row r="184" spans="1:1" x14ac:dyDescent="0.25">
      <c r="A184">
        <f t="shared" ca="1" si="2"/>
        <v>4.5</v>
      </c>
    </row>
    <row r="185" spans="1:1" x14ac:dyDescent="0.25">
      <c r="A185">
        <f t="shared" ca="1" si="2"/>
        <v>4.0999999999999996</v>
      </c>
    </row>
    <row r="186" spans="1:1" x14ac:dyDescent="0.25">
      <c r="A186">
        <f t="shared" ca="1" si="2"/>
        <v>3.7</v>
      </c>
    </row>
    <row r="187" spans="1:1" x14ac:dyDescent="0.25">
      <c r="A187">
        <f t="shared" ca="1" si="2"/>
        <v>4.5</v>
      </c>
    </row>
    <row r="188" spans="1:1" x14ac:dyDescent="0.25">
      <c r="A188">
        <f t="shared" ca="1" si="2"/>
        <v>3.9</v>
      </c>
    </row>
    <row r="189" spans="1:1" x14ac:dyDescent="0.25">
      <c r="A189">
        <f t="shared" ca="1" si="2"/>
        <v>4</v>
      </c>
    </row>
    <row r="190" spans="1:1" x14ac:dyDescent="0.25">
      <c r="A190">
        <f t="shared" ca="1" si="2"/>
        <v>4.5</v>
      </c>
    </row>
    <row r="191" spans="1:1" x14ac:dyDescent="0.25">
      <c r="A191">
        <f t="shared" ca="1" si="2"/>
        <v>4.0999999999999996</v>
      </c>
    </row>
    <row r="192" spans="1:1" x14ac:dyDescent="0.25">
      <c r="A192">
        <f t="shared" ca="1" si="2"/>
        <v>4.5999999999999996</v>
      </c>
    </row>
    <row r="193" spans="1:1" x14ac:dyDescent="0.25">
      <c r="A193">
        <f t="shared" ca="1" si="2"/>
        <v>4.5</v>
      </c>
    </row>
    <row r="194" spans="1:1" x14ac:dyDescent="0.25">
      <c r="A194">
        <f t="shared" ref="A194:A200" ca="1" si="3">ROUND((RAND()+RAND()+RAND()+RAND()+RAND()+RAND()+RAND()+RAND()+RAND()+RAND()-5)/10*$F$2+$F$1,$F$3)</f>
        <v>4.3</v>
      </c>
    </row>
    <row r="195" spans="1:1" x14ac:dyDescent="0.25">
      <c r="A195">
        <f t="shared" ca="1" si="3"/>
        <v>3.9</v>
      </c>
    </row>
    <row r="196" spans="1:1" x14ac:dyDescent="0.25">
      <c r="A196">
        <f t="shared" ca="1" si="3"/>
        <v>4</v>
      </c>
    </row>
    <row r="197" spans="1:1" x14ac:dyDescent="0.25">
      <c r="A197">
        <f t="shared" ca="1" si="3"/>
        <v>4.3</v>
      </c>
    </row>
    <row r="198" spans="1:1" x14ac:dyDescent="0.25">
      <c r="A198">
        <f t="shared" ca="1" si="3"/>
        <v>4.4000000000000004</v>
      </c>
    </row>
    <row r="199" spans="1:1" x14ac:dyDescent="0.25">
      <c r="A199">
        <f t="shared" ca="1" si="3"/>
        <v>4.4000000000000004</v>
      </c>
    </row>
    <row r="200" spans="1:1" x14ac:dyDescent="0.25">
      <c r="A200">
        <f t="shared" ca="1" si="3"/>
        <v>4.2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heetViews>
  <sheetFormatPr defaultColWidth="0" defaultRowHeight="15" zeroHeight="1" x14ac:dyDescent="0.25"/>
  <cols>
    <col min="1" max="1" width="8.85546875" customWidth="1"/>
    <col min="2" max="2" width="35.85546875" style="1" customWidth="1"/>
    <col min="3" max="3" width="16.85546875"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x14ac:dyDescent="0.25">
      <c r="A3" s="3"/>
      <c r="B3" s="4"/>
      <c r="C3" s="3"/>
      <c r="D3" s="3"/>
      <c r="E3" s="28"/>
      <c r="F3" s="28"/>
      <c r="G3" s="28"/>
      <c r="H3" s="28"/>
      <c r="I3" s="28"/>
      <c r="J3" s="28"/>
      <c r="K3" s="28"/>
      <c r="L3" s="3"/>
    </row>
    <row r="4" spans="1:15" ht="75" x14ac:dyDescent="0.25">
      <c r="A4" s="3"/>
      <c r="B4" s="20" t="str">
        <f>IF(T!$D$2=T!$M$2,M4,IF(T!$D$2=T!$N$2,N4,O4))</f>
        <v>Egy immunszupresszáns gyógyszer klinikai vizsgálata során felmerült a gyanú, hogy jelentős mértékben befolyásolja a vér káliumszintjét.</v>
      </c>
      <c r="C4" s="3"/>
      <c r="D4" s="3"/>
      <c r="E4" s="28"/>
      <c r="F4" s="28"/>
      <c r="G4" s="28"/>
      <c r="H4" s="28"/>
      <c r="I4" s="28"/>
      <c r="J4" s="28"/>
      <c r="K4" s="28"/>
      <c r="L4" s="3"/>
      <c r="M4" s="63" t="s">
        <v>87</v>
      </c>
      <c r="N4" s="64" t="s">
        <v>116</v>
      </c>
      <c r="O4" s="65" t="s">
        <v>211</v>
      </c>
    </row>
    <row r="5" spans="1:15" ht="60" x14ac:dyDescent="0.25">
      <c r="A5" s="3"/>
      <c r="B5" s="21" t="str">
        <f>IF(T!$D$2=T!$M$2,M5,IF(T!$D$2=T!$N$2,N5,O5))</f>
        <v>Ennek megerősítésére egy csoporton vizsgálatot végeztünk: meghatároztuk a kezelés előtti és utáni vérkáliumszintet.</v>
      </c>
      <c r="C5" s="3"/>
      <c r="D5" s="3"/>
      <c r="E5" s="28"/>
      <c r="F5" s="28"/>
      <c r="G5" s="28"/>
      <c r="H5" s="28"/>
      <c r="I5" s="28"/>
      <c r="J5" s="28"/>
      <c r="K5" s="28"/>
      <c r="L5" s="3"/>
      <c r="M5" s="63" t="s">
        <v>20</v>
      </c>
      <c r="N5" s="64" t="s">
        <v>117</v>
      </c>
      <c r="O5" s="65" t="s">
        <v>88</v>
      </c>
    </row>
    <row r="6" spans="1:15" ht="60" x14ac:dyDescent="0.25">
      <c r="A6" s="3"/>
      <c r="B6" s="21" t="str">
        <f>IF(T!$D$2=T!$M$2,M6,IF(T!$D$2=T!$N$2,N6,O6))</f>
        <v>A mért adatok a C és D oszlopokban találhatók. Feltesszük, hogy a változó eloszlása normális.</v>
      </c>
      <c r="C6" s="3"/>
      <c r="D6" s="3"/>
      <c r="E6" s="28"/>
      <c r="F6" s="28"/>
      <c r="G6" s="28"/>
      <c r="H6" s="28"/>
      <c r="I6" s="28"/>
      <c r="J6" s="28"/>
      <c r="K6" s="28"/>
      <c r="L6" s="3"/>
      <c r="M6" s="63" t="s">
        <v>178</v>
      </c>
      <c r="N6" s="64" t="s">
        <v>179</v>
      </c>
      <c r="O6" s="65" t="s">
        <v>180</v>
      </c>
    </row>
    <row r="7" spans="1:15" ht="30" x14ac:dyDescent="0.25">
      <c r="A7" s="3"/>
      <c r="B7" s="21" t="str">
        <f>IF(T!$D$2=T!$M$2,M7,IF(T!$D$2=T!$N$2,N7,O7))</f>
        <v>Valóban jelentős a gyógyszer (mellék)hatása?</v>
      </c>
      <c r="C7" s="3"/>
      <c r="D7" s="3"/>
      <c r="E7" s="28"/>
      <c r="F7" s="28"/>
      <c r="G7" s="28"/>
      <c r="H7" s="28"/>
      <c r="I7" s="28"/>
      <c r="J7" s="28"/>
      <c r="K7" s="28"/>
      <c r="L7" s="3"/>
      <c r="M7" s="63" t="s">
        <v>12</v>
      </c>
      <c r="N7" s="64" t="s">
        <v>118</v>
      </c>
      <c r="O7" s="65" t="s">
        <v>89</v>
      </c>
    </row>
    <row r="8" spans="1:15" x14ac:dyDescent="0.25">
      <c r="A8" s="3"/>
      <c r="B8" s="22" t="str">
        <f>IF(T!$D$2=T!$M$2,M8,IF(T!$D$2=T!$N$2,N8,O8))</f>
        <v>szignifikanciaszint: 5%</v>
      </c>
      <c r="C8" s="3"/>
      <c r="D8" s="3"/>
      <c r="E8" s="28"/>
      <c r="F8" s="28"/>
      <c r="G8" s="28"/>
      <c r="H8" s="28"/>
      <c r="I8" s="28"/>
      <c r="J8" s="28"/>
      <c r="K8" s="28"/>
      <c r="L8" s="3"/>
      <c r="M8" s="63" t="s">
        <v>23</v>
      </c>
      <c r="N8" s="64" t="s">
        <v>99</v>
      </c>
      <c r="O8" s="65" t="s">
        <v>90</v>
      </c>
    </row>
    <row r="9" spans="1:15" x14ac:dyDescent="0.25">
      <c r="A9" s="3"/>
      <c r="B9" s="4"/>
      <c r="C9" s="3"/>
      <c r="D9" s="3"/>
      <c r="E9" s="28"/>
      <c r="F9" s="28"/>
      <c r="G9" s="28"/>
      <c r="H9" s="28"/>
      <c r="I9" s="28"/>
      <c r="J9" s="28"/>
      <c r="K9" s="28"/>
      <c r="L9" s="3"/>
    </row>
    <row r="10" spans="1:15" ht="30" x14ac:dyDescent="0.25">
      <c r="A10" s="3"/>
      <c r="B10" s="4"/>
      <c r="C10" s="23" t="str">
        <f>IF(T!$D$2=T!$M$2,M10,IF(T!$D$2=T!$N$2,N10,O10))</f>
        <v>Vérkáliumszint (mmol/L)</v>
      </c>
      <c r="D10" s="24"/>
      <c r="E10" s="33"/>
      <c r="F10" s="28"/>
      <c r="G10" s="28"/>
      <c r="H10" s="28"/>
      <c r="I10" s="28"/>
      <c r="J10" s="28"/>
      <c r="K10" s="28"/>
      <c r="L10" s="3"/>
      <c r="M10" s="63" t="s">
        <v>11</v>
      </c>
      <c r="N10" s="64" t="s">
        <v>98</v>
      </c>
      <c r="O10" s="65" t="s">
        <v>91</v>
      </c>
    </row>
    <row r="11" spans="1:15" ht="30" x14ac:dyDescent="0.25">
      <c r="A11" s="3"/>
      <c r="B11" s="4"/>
      <c r="C11" s="19" t="str">
        <f>IF(T!$D$2=T!$M$2,M11,IF(T!$D$2=T!$N$2,N11,O11))</f>
        <v>Kezelés előtt</v>
      </c>
      <c r="D11" s="19" t="str">
        <f>IF(T!$D$2=T!$M$2,M12,IF(T!$D$2=T!$N$2,N12,O12))</f>
        <v>Kezelés után</v>
      </c>
      <c r="E11" s="34"/>
      <c r="F11" s="30"/>
      <c r="G11" s="30"/>
      <c r="H11" s="30"/>
      <c r="I11" s="30"/>
      <c r="J11" s="30"/>
      <c r="K11" s="30"/>
      <c r="L11" s="3"/>
      <c r="M11" s="63" t="s">
        <v>13</v>
      </c>
      <c r="N11" s="64" t="s">
        <v>97</v>
      </c>
      <c r="O11" s="65" t="s">
        <v>92</v>
      </c>
    </row>
    <row r="12" spans="1:15" x14ac:dyDescent="0.25">
      <c r="A12" s="3"/>
      <c r="B12" s="4"/>
      <c r="C12" s="25">
        <v>4.2</v>
      </c>
      <c r="D12" s="25">
        <v>4.3</v>
      </c>
      <c r="E12" s="35"/>
      <c r="F12" s="30"/>
      <c r="G12" s="30"/>
      <c r="H12" s="30"/>
      <c r="I12" s="30"/>
      <c r="J12" s="30"/>
      <c r="K12" s="30"/>
      <c r="L12" s="3"/>
      <c r="M12" s="63" t="s">
        <v>14</v>
      </c>
      <c r="N12" s="64" t="s">
        <v>96</v>
      </c>
      <c r="O12" s="65" t="s">
        <v>93</v>
      </c>
    </row>
    <row r="13" spans="1:15" x14ac:dyDescent="0.25">
      <c r="A13" s="3"/>
      <c r="B13" s="4"/>
      <c r="C13" s="25">
        <v>4.2</v>
      </c>
      <c r="D13" s="25">
        <v>4.8</v>
      </c>
      <c r="E13" s="35"/>
      <c r="F13" s="30"/>
      <c r="G13" s="30"/>
      <c r="H13" s="30"/>
      <c r="I13" s="30"/>
      <c r="J13" s="30"/>
      <c r="K13" s="30"/>
      <c r="L13" s="3"/>
      <c r="M13" s="63" t="s">
        <v>25</v>
      </c>
      <c r="N13" s="64" t="s">
        <v>95</v>
      </c>
      <c r="O13" s="65" t="s">
        <v>94</v>
      </c>
    </row>
    <row r="14" spans="1:15" x14ac:dyDescent="0.25">
      <c r="A14" s="3"/>
      <c r="B14" s="4"/>
      <c r="C14" s="25">
        <v>4.7</v>
      </c>
      <c r="D14" s="25">
        <v>4.4000000000000004</v>
      </c>
      <c r="E14" s="35"/>
      <c r="F14" s="30"/>
      <c r="G14" s="30"/>
      <c r="H14" s="30"/>
      <c r="I14" s="30"/>
      <c r="J14" s="30"/>
      <c r="K14" s="30"/>
      <c r="L14" s="3"/>
    </row>
    <row r="15" spans="1:15" x14ac:dyDescent="0.25">
      <c r="A15" s="3"/>
      <c r="B15" s="4"/>
      <c r="C15" s="25">
        <v>3.9</v>
      </c>
      <c r="D15" s="25">
        <v>4</v>
      </c>
      <c r="E15" s="35"/>
      <c r="F15" s="30"/>
      <c r="G15" s="30"/>
      <c r="H15" s="30"/>
      <c r="I15" s="30"/>
      <c r="J15" s="30"/>
      <c r="K15" s="30"/>
      <c r="L15" s="3"/>
      <c r="M15" s="63" t="s">
        <v>107</v>
      </c>
      <c r="N15" s="64" t="s">
        <v>119</v>
      </c>
      <c r="O15" s="65" t="s">
        <v>144</v>
      </c>
    </row>
    <row r="16" spans="1:15" x14ac:dyDescent="0.25">
      <c r="A16" s="3"/>
      <c r="B16" s="4"/>
      <c r="C16" s="25">
        <v>4.2</v>
      </c>
      <c r="D16" s="25">
        <v>4.4000000000000004</v>
      </c>
      <c r="E16" s="35"/>
      <c r="F16" s="30"/>
      <c r="G16" s="30"/>
      <c r="H16" s="30"/>
      <c r="I16" s="30"/>
      <c r="J16" s="30"/>
      <c r="K16" s="30"/>
      <c r="L16" s="3"/>
      <c r="M16" s="63" t="s">
        <v>108</v>
      </c>
      <c r="N16" s="64" t="s">
        <v>120</v>
      </c>
      <c r="O16" s="65" t="s">
        <v>145</v>
      </c>
    </row>
    <row r="17" spans="1:15" x14ac:dyDescent="0.25">
      <c r="A17" s="3"/>
      <c r="B17" s="4"/>
      <c r="C17" s="25">
        <v>4.5999999999999996</v>
      </c>
      <c r="D17" s="25">
        <v>4.4000000000000004</v>
      </c>
      <c r="E17" s="35"/>
      <c r="F17" s="30"/>
      <c r="G17" s="30"/>
      <c r="H17" s="30"/>
      <c r="I17" s="30"/>
      <c r="J17" s="30"/>
      <c r="K17" s="30"/>
      <c r="L17" s="3"/>
      <c r="M17" s="63" t="s">
        <v>109</v>
      </c>
      <c r="N17" s="64" t="s">
        <v>121</v>
      </c>
      <c r="O17" s="65" t="s">
        <v>146</v>
      </c>
    </row>
    <row r="18" spans="1:15" x14ac:dyDescent="0.25">
      <c r="A18" s="3"/>
      <c r="B18" s="4"/>
      <c r="C18" s="25">
        <v>4.2</v>
      </c>
      <c r="D18" s="25">
        <v>4.8</v>
      </c>
      <c r="E18" s="35"/>
      <c r="F18" s="30"/>
      <c r="G18" s="30"/>
      <c r="H18" s="30"/>
      <c r="I18" s="30"/>
      <c r="J18" s="30"/>
      <c r="K18" s="30"/>
      <c r="L18" s="3"/>
      <c r="M18" s="63" t="s">
        <v>320</v>
      </c>
      <c r="N18" s="64" t="s">
        <v>322</v>
      </c>
      <c r="O18" s="65" t="s">
        <v>323</v>
      </c>
    </row>
    <row r="19" spans="1:15" x14ac:dyDescent="0.25">
      <c r="A19" s="3"/>
      <c r="B19" s="4"/>
      <c r="C19" s="25">
        <v>4.3</v>
      </c>
      <c r="D19" s="25">
        <v>4.4000000000000004</v>
      </c>
      <c r="E19" s="35"/>
      <c r="F19" s="30"/>
      <c r="G19" s="30"/>
      <c r="H19" s="30"/>
      <c r="I19" s="30"/>
      <c r="J19" s="30"/>
      <c r="K19" s="30"/>
      <c r="L19" s="3"/>
      <c r="M19" s="63" t="s">
        <v>27</v>
      </c>
      <c r="N19" s="64" t="s">
        <v>122</v>
      </c>
      <c r="O19" s="65" t="s">
        <v>147</v>
      </c>
    </row>
    <row r="20" spans="1:15" x14ac:dyDescent="0.25">
      <c r="A20" s="3"/>
      <c r="B20" s="4"/>
      <c r="C20" s="25">
        <v>4.0999999999999996</v>
      </c>
      <c r="D20" s="25">
        <v>4.2</v>
      </c>
      <c r="E20" s="35"/>
      <c r="F20" s="30"/>
      <c r="G20" s="30"/>
      <c r="H20" s="30"/>
      <c r="I20" s="30"/>
      <c r="J20" s="30"/>
      <c r="K20" s="30"/>
      <c r="L20" s="3"/>
      <c r="M20" s="63" t="s">
        <v>110</v>
      </c>
      <c r="N20" s="64" t="s">
        <v>141</v>
      </c>
      <c r="O20" s="65" t="s">
        <v>148</v>
      </c>
    </row>
    <row r="21" spans="1:15" x14ac:dyDescent="0.25">
      <c r="A21" s="3"/>
      <c r="B21" s="4"/>
      <c r="C21" s="25">
        <v>4.8</v>
      </c>
      <c r="D21" s="25">
        <v>4.4000000000000004</v>
      </c>
      <c r="E21" s="35"/>
      <c r="F21" s="30"/>
      <c r="G21" s="30"/>
      <c r="H21" s="30"/>
      <c r="I21" s="30"/>
      <c r="J21" s="30"/>
      <c r="K21" s="30"/>
      <c r="L21" s="3"/>
      <c r="M21" s="63" t="s">
        <v>111</v>
      </c>
      <c r="N21" s="64" t="s">
        <v>142</v>
      </c>
      <c r="O21" s="65" t="s">
        <v>149</v>
      </c>
    </row>
    <row r="22" spans="1:15" x14ac:dyDescent="0.25">
      <c r="A22" s="3"/>
      <c r="B22" s="4"/>
      <c r="C22" s="3"/>
      <c r="D22" s="3"/>
      <c r="E22" s="35"/>
      <c r="F22" s="30"/>
      <c r="G22" s="30"/>
      <c r="H22" s="30"/>
      <c r="I22" s="30"/>
      <c r="J22" s="30"/>
      <c r="K22" s="30"/>
      <c r="L22" s="3"/>
      <c r="M22" s="63" t="s">
        <v>325</v>
      </c>
      <c r="N22" s="64" t="s">
        <v>326</v>
      </c>
      <c r="O22" s="65" t="s">
        <v>327</v>
      </c>
    </row>
    <row r="23" spans="1:15" x14ac:dyDescent="0.25">
      <c r="A23" s="3"/>
      <c r="B23" s="60" t="str">
        <f>IF(T!$D$2=T!$M$2,M15,IF(T!$D$2=T!$N$2,N15,O15))</f>
        <v>kérdés</v>
      </c>
      <c r="C23" s="26"/>
      <c r="D23" s="32"/>
      <c r="E23" s="30"/>
      <c r="F23" s="30"/>
      <c r="G23" s="30"/>
      <c r="H23" s="30"/>
      <c r="I23" s="30"/>
      <c r="J23" s="30"/>
      <c r="K23" s="30"/>
      <c r="L23" s="3"/>
      <c r="M23" s="63" t="s">
        <v>24</v>
      </c>
      <c r="N23" s="64" t="s">
        <v>123</v>
      </c>
      <c r="O23" s="65" t="s">
        <v>150</v>
      </c>
    </row>
    <row r="24" spans="1:15" ht="18" x14ac:dyDescent="0.35">
      <c r="A24" s="3"/>
      <c r="B24" s="60" t="str">
        <f>IF(T!$D$2=T!$M$2,M16,IF(T!$D$2=T!$N$2,N16,O16))</f>
        <v>nullhipotézis</v>
      </c>
      <c r="C24" s="26" t="s">
        <v>329</v>
      </c>
      <c r="D24" s="32"/>
      <c r="E24" s="30"/>
      <c r="F24" s="30"/>
      <c r="G24" s="30"/>
      <c r="H24" s="30"/>
      <c r="I24" s="30"/>
      <c r="J24" s="30"/>
      <c r="K24" s="30"/>
      <c r="L24" s="3"/>
      <c r="M24" s="63" t="s">
        <v>106</v>
      </c>
      <c r="N24" s="64" t="s">
        <v>124</v>
      </c>
      <c r="O24" s="65" t="s">
        <v>151</v>
      </c>
    </row>
    <row r="25" spans="1:15" ht="18" x14ac:dyDescent="0.35">
      <c r="A25" s="3"/>
      <c r="B25" s="60" t="str">
        <f>IF(T!$D$2=T!$M$2,M17,IF(T!$D$2=T!$N$2,N17,O17))</f>
        <v>alternatív hipotézis (ellenhipotézis)</v>
      </c>
      <c r="C25" s="26" t="s">
        <v>173</v>
      </c>
      <c r="D25" s="32"/>
      <c r="E25" s="30"/>
      <c r="F25" s="30"/>
      <c r="G25" s="30"/>
      <c r="H25" s="30"/>
      <c r="I25" s="30"/>
      <c r="J25" s="30"/>
      <c r="K25" s="30"/>
      <c r="L25" s="3"/>
      <c r="M25" s="63" t="s">
        <v>3</v>
      </c>
      <c r="N25" s="64" t="s">
        <v>125</v>
      </c>
      <c r="O25" s="65" t="s">
        <v>152</v>
      </c>
    </row>
    <row r="26" spans="1:15" x14ac:dyDescent="0.25">
      <c r="A26" s="3"/>
      <c r="B26" s="60" t="str">
        <f>IF(T!$D$2=T!$M$2,M18,IF(T!$D$2=T!$N$2,N18,O18))</f>
        <v>próba típusa</v>
      </c>
      <c r="C26" s="26"/>
      <c r="D26" s="32"/>
      <c r="E26" s="30"/>
      <c r="F26" s="30"/>
      <c r="G26" s="30"/>
      <c r="H26" s="30"/>
      <c r="I26" s="30"/>
      <c r="J26" s="30"/>
      <c r="K26" s="30"/>
      <c r="L26" s="3"/>
      <c r="M26" s="63" t="s">
        <v>1</v>
      </c>
      <c r="N26" s="64" t="s">
        <v>126</v>
      </c>
      <c r="O26" s="65" t="s">
        <v>153</v>
      </c>
    </row>
    <row r="27" spans="1:15" x14ac:dyDescent="0.25">
      <c r="A27" s="3"/>
      <c r="B27" s="4"/>
      <c r="C27" s="3"/>
      <c r="D27" s="4"/>
      <c r="E27" s="30"/>
      <c r="F27" s="30"/>
      <c r="G27" s="30"/>
      <c r="H27" s="30"/>
      <c r="I27" s="30"/>
      <c r="J27" s="30"/>
      <c r="K27" s="30"/>
      <c r="L27" s="3"/>
      <c r="M27" s="63" t="s">
        <v>26</v>
      </c>
      <c r="N27" s="64" t="s">
        <v>127</v>
      </c>
      <c r="O27" s="65" t="s">
        <v>154</v>
      </c>
    </row>
    <row r="28" spans="1:15" x14ac:dyDescent="0.25">
      <c r="A28" s="3"/>
      <c r="B28" s="60" t="str">
        <f>IF(T!$D$2=T!$M$2,M23,IF(T!$D$2=T!$N$2,N23,O23))</f>
        <v>elemszám</v>
      </c>
      <c r="C28" s="27" t="s">
        <v>103</v>
      </c>
      <c r="D28" s="32"/>
      <c r="E28" s="30"/>
      <c r="F28" s="30"/>
      <c r="G28" s="30"/>
      <c r="H28" s="30"/>
      <c r="I28" s="30"/>
      <c r="J28" s="30"/>
      <c r="K28" s="30"/>
      <c r="L28" s="3"/>
      <c r="M28" s="63" t="s">
        <v>112</v>
      </c>
      <c r="N28" s="64" t="s">
        <v>128</v>
      </c>
      <c r="O28" s="65" t="s">
        <v>155</v>
      </c>
    </row>
    <row r="29" spans="1:15" x14ac:dyDescent="0.25">
      <c r="A29" s="3"/>
      <c r="B29" s="60" t="str">
        <f>IF(T!$D$2=T!$M$2,M24,IF(T!$D$2=T!$N$2,N24,O24))</f>
        <v>szabadsági fokok száma</v>
      </c>
      <c r="C29" s="26" t="s">
        <v>174</v>
      </c>
      <c r="D29" s="32"/>
      <c r="E29" s="30"/>
      <c r="F29" s="30"/>
      <c r="G29" s="30"/>
      <c r="H29" s="30"/>
      <c r="I29" s="30"/>
      <c r="J29" s="30"/>
      <c r="K29" s="30"/>
      <c r="L29" s="3"/>
      <c r="M29" s="63" t="s">
        <v>181</v>
      </c>
      <c r="N29" s="64" t="s">
        <v>129</v>
      </c>
      <c r="O29" s="65" t="s">
        <v>156</v>
      </c>
    </row>
    <row r="30" spans="1:15" ht="18" x14ac:dyDescent="0.35">
      <c r="A30" s="3"/>
      <c r="B30" s="60" t="str">
        <f>IF(T!$D$2=T!$M$2,M25,IF(T!$D$2=T!$N$2,N25,O25))</f>
        <v>átlag</v>
      </c>
      <c r="C30" s="26" t="s">
        <v>336</v>
      </c>
      <c r="D30" s="32"/>
      <c r="E30" s="30"/>
      <c r="F30" s="30"/>
      <c r="G30" s="30"/>
      <c r="H30" s="30"/>
      <c r="I30" s="30"/>
      <c r="J30" s="30"/>
      <c r="K30" s="30"/>
      <c r="L30" s="3"/>
      <c r="M30" s="63" t="s">
        <v>182</v>
      </c>
      <c r="N30" s="64" t="s">
        <v>130</v>
      </c>
      <c r="O30" s="65" t="s">
        <v>157</v>
      </c>
    </row>
    <row r="31" spans="1:15" x14ac:dyDescent="0.25">
      <c r="A31" s="3"/>
      <c r="B31" s="60" t="str">
        <f>IF(T!$D$2=T!$M$2,M26,IF(T!$D$2=T!$N$2,N26,O26))</f>
        <v>szórás</v>
      </c>
      <c r="C31" s="27" t="s">
        <v>104</v>
      </c>
      <c r="D31" s="32"/>
      <c r="E31" s="30"/>
      <c r="F31" s="30"/>
      <c r="G31" s="30"/>
      <c r="H31" s="30"/>
      <c r="I31" s="30"/>
      <c r="J31" s="30"/>
      <c r="K31" s="30"/>
      <c r="L31" s="3"/>
      <c r="M31" s="63" t="s">
        <v>183</v>
      </c>
      <c r="N31" s="64" t="s">
        <v>131</v>
      </c>
      <c r="O31" s="65" t="s">
        <v>158</v>
      </c>
    </row>
    <row r="32" spans="1:15" x14ac:dyDescent="0.25">
      <c r="A32" s="3"/>
      <c r="B32" s="60" t="str">
        <f>IF(T!$D$2=T!$M$2,M27,IF(T!$D$2=T!$N$2,N27,O27))</f>
        <v>standard hiba</v>
      </c>
      <c r="C32" s="27"/>
      <c r="D32" s="32"/>
      <c r="E32" s="30"/>
      <c r="F32" s="30"/>
      <c r="G32" s="30"/>
      <c r="H32" s="30"/>
      <c r="I32" s="30"/>
      <c r="J32" s="30"/>
      <c r="K32" s="30"/>
      <c r="L32" s="3"/>
    </row>
    <row r="33" spans="1:15" x14ac:dyDescent="0.25">
      <c r="A33" s="3"/>
      <c r="B33" s="60" t="str">
        <f>IF(T!$D$2=T!$M$2,M28,IF(T!$D$2=T!$N$2,N28,O28))</f>
        <v>a minta t-értéke (képlettel)</v>
      </c>
      <c r="C33" s="27" t="s">
        <v>105</v>
      </c>
      <c r="D33" s="32"/>
      <c r="E33" s="30"/>
      <c r="F33" s="30"/>
      <c r="G33" s="30"/>
      <c r="H33" s="30"/>
      <c r="I33" s="30"/>
      <c r="J33" s="30"/>
      <c r="K33" s="30"/>
      <c r="L33" s="3"/>
      <c r="M33" s="63" t="s">
        <v>113</v>
      </c>
      <c r="N33" s="64" t="s">
        <v>132</v>
      </c>
      <c r="O33" s="65" t="s">
        <v>159</v>
      </c>
    </row>
    <row r="34" spans="1:15" ht="30" x14ac:dyDescent="0.25">
      <c r="A34" s="3"/>
      <c r="B34" s="60" t="str">
        <f>IF(T!$D$2=T!$M$2,M29,IF(T!$D$2=T!$N$2,N29,O29))</f>
        <v>a minta kétszélű p(t)-értéke (T.ELOSZLÁS.2SZ)</v>
      </c>
      <c r="C34" s="26" t="s">
        <v>177</v>
      </c>
      <c r="D34" s="32"/>
      <c r="E34" s="30"/>
      <c r="F34" s="30"/>
      <c r="G34" s="30"/>
      <c r="H34" s="30"/>
      <c r="I34" s="30"/>
      <c r="J34" s="30"/>
      <c r="K34" s="30"/>
      <c r="L34" s="3"/>
      <c r="M34" s="63" t="s">
        <v>114</v>
      </c>
      <c r="N34" s="64" t="s">
        <v>133</v>
      </c>
      <c r="O34" s="65" t="s">
        <v>160</v>
      </c>
    </row>
    <row r="35" spans="1:15" ht="30" x14ac:dyDescent="0.25">
      <c r="A35" s="3"/>
      <c r="B35" s="60" t="str">
        <f>IF(T!$D$2=T!$M$2,M30,IF(T!$D$2=T!$N$2,N30,O30))</f>
        <v>a minta kétszélű p(t)-értéke (T.PRÓB)</v>
      </c>
      <c r="C35" s="26" t="s">
        <v>177</v>
      </c>
      <c r="D35" s="32"/>
      <c r="E35" s="30"/>
      <c r="F35" s="30"/>
      <c r="G35" s="30"/>
      <c r="H35" s="30"/>
      <c r="I35" s="30"/>
      <c r="J35" s="30"/>
      <c r="K35" s="30"/>
      <c r="L35" s="3"/>
      <c r="M35" s="63" t="s">
        <v>115</v>
      </c>
      <c r="N35" s="64" t="s">
        <v>134</v>
      </c>
      <c r="O35" s="65" t="s">
        <v>161</v>
      </c>
    </row>
    <row r="36" spans="1:15" x14ac:dyDescent="0.25">
      <c r="A36" s="3"/>
      <c r="B36" s="60" t="str">
        <f>IF(T!$D$2=T!$M$2,M31,IF(T!$D$2=T!$N$2,N31,O31))</f>
        <v>a minta t-értéke (T.INVERZ.2SZ)</v>
      </c>
      <c r="C36" s="27" t="s">
        <v>105</v>
      </c>
      <c r="D36" s="32"/>
      <c r="E36" s="30"/>
      <c r="F36" s="30"/>
      <c r="G36" s="30"/>
      <c r="H36" s="30"/>
      <c r="I36" s="30"/>
      <c r="J36" s="30"/>
      <c r="K36" s="30"/>
      <c r="L36" s="3"/>
    </row>
    <row r="37" spans="1:15" x14ac:dyDescent="0.25">
      <c r="A37" s="3"/>
      <c r="B37" s="4"/>
      <c r="C37" s="3"/>
      <c r="D37" s="4"/>
      <c r="E37" s="30"/>
      <c r="F37" s="30"/>
      <c r="G37" s="30"/>
      <c r="H37" s="30"/>
      <c r="I37" s="30"/>
      <c r="J37" s="30"/>
      <c r="K37" s="30"/>
      <c r="L37" s="3"/>
      <c r="M37" s="63" t="s">
        <v>162</v>
      </c>
      <c r="N37" s="64" t="s">
        <v>135</v>
      </c>
      <c r="O37" s="65" t="s">
        <v>164</v>
      </c>
    </row>
    <row r="38" spans="1:15" x14ac:dyDescent="0.25">
      <c r="A38" s="3"/>
      <c r="B38" s="60" t="str">
        <f>IF(T!$D$2=T!$M$2,M33,IF(T!$D$2=T!$N$2,N33,O33))</f>
        <v>eredmény</v>
      </c>
      <c r="C38" s="26"/>
      <c r="D38" s="32"/>
      <c r="E38" s="30"/>
      <c r="F38" s="30"/>
      <c r="G38" s="30"/>
      <c r="H38" s="30"/>
      <c r="I38" s="30"/>
      <c r="J38" s="30"/>
      <c r="K38" s="30"/>
      <c r="L38" s="3"/>
      <c r="M38" s="63" t="s">
        <v>163</v>
      </c>
      <c r="N38" s="64" t="s">
        <v>136</v>
      </c>
      <c r="O38" s="65" t="s">
        <v>165</v>
      </c>
    </row>
    <row r="39" spans="1:15" x14ac:dyDescent="0.25">
      <c r="A39" s="3"/>
      <c r="B39" s="60" t="str">
        <f>IF(T!$D$2=T!$M$2,M34,IF(T!$D$2=T!$N$2,N34,O34))</f>
        <v>döntés</v>
      </c>
      <c r="C39" s="26"/>
      <c r="D39" s="32"/>
      <c r="E39" s="30"/>
      <c r="F39" s="30"/>
      <c r="G39" s="30"/>
      <c r="H39" s="30"/>
      <c r="I39" s="30"/>
      <c r="J39" s="30"/>
      <c r="K39" s="30"/>
      <c r="L39" s="3"/>
    </row>
    <row r="40" spans="1:15" x14ac:dyDescent="0.25">
      <c r="A40" s="3"/>
      <c r="B40" s="60" t="str">
        <f>IF(T!$D$2=T!$M$2,M35,IF(T!$D$2=T!$N$2,N35,O35))</f>
        <v>válasz</v>
      </c>
      <c r="C40" s="26"/>
      <c r="D40" s="32"/>
      <c r="E40" s="30"/>
      <c r="F40" s="30"/>
      <c r="G40" s="30"/>
      <c r="H40" s="30"/>
      <c r="I40" s="30"/>
      <c r="J40" s="30"/>
      <c r="K40" s="30"/>
      <c r="L40" s="3"/>
      <c r="M40" s="63" t="s">
        <v>28</v>
      </c>
      <c r="N40" s="64" t="s">
        <v>137</v>
      </c>
      <c r="O40" s="65" t="s">
        <v>166</v>
      </c>
    </row>
    <row r="41" spans="1:15" x14ac:dyDescent="0.25">
      <c r="A41" s="3"/>
      <c r="B41" s="4"/>
      <c r="C41" s="3"/>
      <c r="D41" s="4"/>
      <c r="E41" s="30"/>
      <c r="F41" s="30"/>
      <c r="G41" s="30"/>
      <c r="H41" s="30"/>
      <c r="I41" s="30"/>
      <c r="J41" s="30"/>
      <c r="K41" s="30"/>
      <c r="L41" s="3"/>
      <c r="M41" s="63" t="s">
        <v>32</v>
      </c>
      <c r="N41" s="64" t="s">
        <v>138</v>
      </c>
      <c r="O41" s="65" t="s">
        <v>167</v>
      </c>
    </row>
    <row r="42" spans="1:15" ht="30" x14ac:dyDescent="0.25">
      <c r="A42" s="3"/>
      <c r="B42" s="60" t="str">
        <f>IF(T!$D$2=T!$M$2,M37,IF(T!$D$2=T!$N$2,N37,O37))</f>
        <v>lehetséges döntési hiba típusa</v>
      </c>
      <c r="C42" s="26"/>
      <c r="D42" s="32"/>
      <c r="E42" s="30"/>
      <c r="F42" s="30"/>
      <c r="G42" s="30"/>
      <c r="H42" s="30"/>
      <c r="I42" s="30"/>
      <c r="J42" s="30"/>
      <c r="K42" s="30"/>
      <c r="L42" s="3"/>
      <c r="M42" s="63" t="s">
        <v>140</v>
      </c>
      <c r="N42" s="64" t="s">
        <v>139</v>
      </c>
      <c r="O42" s="65" t="s">
        <v>168</v>
      </c>
    </row>
    <row r="43" spans="1:15" x14ac:dyDescent="0.25">
      <c r="A43" s="3"/>
      <c r="B43" s="60" t="str">
        <f>IF(T!$D$2=T!$M$2,M38,IF(T!$D$2=T!$N$2,N38,O38))</f>
        <v>hiba valószínűsége</v>
      </c>
      <c r="C43" s="26"/>
      <c r="D43" s="32"/>
      <c r="E43" s="2"/>
      <c r="F43" s="2"/>
      <c r="G43" s="2"/>
      <c r="H43" s="2"/>
      <c r="I43" s="2"/>
      <c r="J43" s="2"/>
      <c r="K43" s="2"/>
      <c r="L43" s="3"/>
    </row>
    <row r="44" spans="1:15" x14ac:dyDescent="0.25">
      <c r="A44" s="3"/>
      <c r="B44" s="4"/>
      <c r="C44" s="3"/>
      <c r="D44" s="3"/>
      <c r="E44" s="2"/>
      <c r="F44" s="2"/>
      <c r="G44" s="2"/>
      <c r="H44" s="2"/>
      <c r="I44" s="2"/>
      <c r="J44" s="2"/>
      <c r="K44" s="2"/>
      <c r="L44" s="3"/>
      <c r="M44" s="63" t="s">
        <v>170</v>
      </c>
      <c r="N44" s="64" t="s">
        <v>171</v>
      </c>
      <c r="O44" s="65" t="s">
        <v>169</v>
      </c>
    </row>
    <row r="45" spans="1:15" x14ac:dyDescent="0.25">
      <c r="A45" s="3"/>
      <c r="B45" s="4"/>
      <c r="C45" s="3"/>
      <c r="D45" s="3"/>
      <c r="E45" s="3"/>
      <c r="F45" s="3"/>
      <c r="G45" s="3"/>
      <c r="H45" s="3"/>
      <c r="I45" s="3"/>
      <c r="J45" s="3"/>
      <c r="K45" s="3"/>
      <c r="L45" s="3"/>
      <c r="M45" s="63" t="s">
        <v>29</v>
      </c>
      <c r="N45" s="64" t="s">
        <v>143</v>
      </c>
      <c r="O45" s="65" t="s">
        <v>172</v>
      </c>
    </row>
    <row r="46" spans="1:15" x14ac:dyDescent="0.25">
      <c r="A46" s="3"/>
      <c r="B46" s="4"/>
      <c r="C46" s="3"/>
      <c r="D46" s="3"/>
      <c r="E46" s="3"/>
      <c r="F46" s="3"/>
      <c r="G46" s="3"/>
      <c r="H46" s="3"/>
      <c r="I46" s="3"/>
      <c r="J46" s="3"/>
      <c r="K46" s="3"/>
      <c r="L46" s="3"/>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workbookViewId="0"/>
  </sheetViews>
  <sheetFormatPr defaultColWidth="0" defaultRowHeight="15" zeroHeight="1" x14ac:dyDescent="0.25"/>
  <cols>
    <col min="1" max="1" width="8.85546875" customWidth="1"/>
    <col min="2" max="2" width="35.85546875" style="1" customWidth="1"/>
    <col min="3" max="3" width="16.85546875"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x14ac:dyDescent="0.25">
      <c r="A3" s="3"/>
      <c r="B3" s="4"/>
      <c r="C3" s="3"/>
      <c r="D3" s="3"/>
      <c r="E3" s="28"/>
      <c r="F3" s="28"/>
      <c r="G3" s="28"/>
      <c r="H3" s="28"/>
      <c r="I3" s="28"/>
      <c r="J3" s="28"/>
      <c r="K3" s="28"/>
      <c r="L3" s="3"/>
    </row>
    <row r="4" spans="1:15" ht="75" x14ac:dyDescent="0.25">
      <c r="A4" s="3"/>
      <c r="B4" s="20" t="str">
        <f>IF(T!$D$2=T!$M$2,M4,IF(T!$D$2=T!$N$2,N4,O4))</f>
        <v>Egy immunszupresszáns gyógyszer klinikai vizsgálata során felmerült a gyanú, hogy jelentős mértékben befolyásolja a vér káliumszintjét.</v>
      </c>
      <c r="C4" s="3"/>
      <c r="D4" s="3"/>
      <c r="E4" s="28"/>
      <c r="F4" s="28"/>
      <c r="G4" s="28"/>
      <c r="H4" s="28"/>
      <c r="I4" s="28"/>
      <c r="J4" s="28"/>
      <c r="K4" s="28"/>
      <c r="L4" s="3"/>
      <c r="M4" s="63" t="s">
        <v>87</v>
      </c>
      <c r="N4" s="64" t="s">
        <v>116</v>
      </c>
      <c r="O4" s="65" t="s">
        <v>211</v>
      </c>
    </row>
    <row r="5" spans="1:15" ht="60" x14ac:dyDescent="0.25">
      <c r="A5" s="3"/>
      <c r="B5" s="21" t="str">
        <f>IF(T!$D$2=T!$M$2,M5,IF(T!$D$2=T!$N$2,N5,O5))</f>
        <v>Ennek megerősítésére egy csoporton vizsgálatot végeztünk: meghatároztuk a kezelés előtti és utáni vérkáliumszintet.</v>
      </c>
      <c r="C5" s="3"/>
      <c r="D5" s="3"/>
      <c r="E5" s="28"/>
      <c r="F5" s="28"/>
      <c r="G5" s="28"/>
      <c r="H5" s="28"/>
      <c r="I5" s="28"/>
      <c r="J5" s="28"/>
      <c r="K5" s="28"/>
      <c r="L5" s="3"/>
      <c r="M5" s="63" t="s">
        <v>20</v>
      </c>
      <c r="N5" s="64" t="s">
        <v>117</v>
      </c>
      <c r="O5" s="65" t="s">
        <v>88</v>
      </c>
    </row>
    <row r="6" spans="1:15" ht="60" x14ac:dyDescent="0.25">
      <c r="A6" s="3"/>
      <c r="B6" s="21" t="str">
        <f>IF(T!$D$2=T!$M$2,M6,IF(T!$D$2=T!$N$2,N6,O6))</f>
        <v>A mért adatok a C és D oszlopokban találhatók. Feltesszük, hogy a változó eloszlása normális.</v>
      </c>
      <c r="C6" s="3"/>
      <c r="D6" s="3"/>
      <c r="E6" s="28"/>
      <c r="F6" s="28"/>
      <c r="G6" s="28"/>
      <c r="H6" s="28"/>
      <c r="I6" s="28"/>
      <c r="J6" s="28"/>
      <c r="K6" s="28"/>
      <c r="L6" s="3"/>
      <c r="M6" s="63" t="s">
        <v>178</v>
      </c>
      <c r="N6" s="64" t="s">
        <v>179</v>
      </c>
      <c r="O6" s="65" t="s">
        <v>180</v>
      </c>
    </row>
    <row r="7" spans="1:15" ht="30" x14ac:dyDescent="0.25">
      <c r="A7" s="3"/>
      <c r="B7" s="21" t="str">
        <f>IF(T!$D$2=T!$M$2,M7,IF(T!$D$2=T!$N$2,N7,O7))</f>
        <v>Valóban jelentős a gyógyszer (mellék)hatása?</v>
      </c>
      <c r="C7" s="3"/>
      <c r="D7" s="3"/>
      <c r="E7" s="28"/>
      <c r="F7" s="28"/>
      <c r="G7" s="28"/>
      <c r="H7" s="28"/>
      <c r="I7" s="28"/>
      <c r="J7" s="28"/>
      <c r="K7" s="28"/>
      <c r="L7" s="3"/>
      <c r="M7" s="63" t="s">
        <v>12</v>
      </c>
      <c r="N7" s="64" t="s">
        <v>118</v>
      </c>
      <c r="O7" s="65" t="s">
        <v>89</v>
      </c>
    </row>
    <row r="8" spans="1:15" x14ac:dyDescent="0.25">
      <c r="A8" s="3"/>
      <c r="B8" s="22" t="str">
        <f>IF(T!$D$2=T!$M$2,M8,IF(T!$D$2=T!$N$2,N8,O8))</f>
        <v>szignifikanciaszint: 5%</v>
      </c>
      <c r="C8" s="3"/>
      <c r="D8" s="3"/>
      <c r="E8" s="28"/>
      <c r="F8" s="28"/>
      <c r="G8" s="28"/>
      <c r="H8" s="28"/>
      <c r="I8" s="28"/>
      <c r="J8" s="28"/>
      <c r="K8" s="28"/>
      <c r="L8" s="3"/>
      <c r="M8" s="63" t="s">
        <v>23</v>
      </c>
      <c r="N8" s="64" t="s">
        <v>99</v>
      </c>
      <c r="O8" s="65" t="s">
        <v>90</v>
      </c>
    </row>
    <row r="9" spans="1:15" x14ac:dyDescent="0.25">
      <c r="A9" s="3"/>
      <c r="B9" s="4"/>
      <c r="C9" s="3"/>
      <c r="D9" s="3"/>
      <c r="E9" s="28"/>
      <c r="F9" s="28"/>
      <c r="G9" s="28"/>
      <c r="H9" s="28"/>
      <c r="I9" s="28"/>
      <c r="J9" s="28"/>
      <c r="K9" s="28"/>
      <c r="L9" s="3"/>
    </row>
    <row r="10" spans="1:15" ht="30" x14ac:dyDescent="0.25">
      <c r="A10" s="3"/>
      <c r="B10" s="4"/>
      <c r="C10" s="23" t="str">
        <f>IF(T!$D$2=T!$M$2,M10,IF(T!$D$2=T!$N$2,N10,O10))</f>
        <v>Vérkáliumszint (mmol/L)</v>
      </c>
      <c r="D10" s="24"/>
      <c r="E10" s="28"/>
      <c r="F10" s="28"/>
      <c r="G10" s="28"/>
      <c r="H10" s="28"/>
      <c r="I10" s="28"/>
      <c r="J10" s="28"/>
      <c r="K10" s="28"/>
      <c r="L10" s="3"/>
      <c r="M10" s="63" t="s">
        <v>11</v>
      </c>
      <c r="N10" s="64" t="s">
        <v>98</v>
      </c>
      <c r="O10" s="65" t="s">
        <v>91</v>
      </c>
    </row>
    <row r="11" spans="1:15" ht="30" x14ac:dyDescent="0.25">
      <c r="A11" s="3"/>
      <c r="B11" s="4"/>
      <c r="C11" s="19" t="str">
        <f>IF(T!$D$2=T!$M$2,M11,IF(T!$D$2=T!$N$2,N11,O11))</f>
        <v>Kezelés előtt</v>
      </c>
      <c r="D11" s="19" t="str">
        <f>IF(T!$D$2=T!$M$2,M12,IF(T!$D$2=T!$N$2,N12,O12))</f>
        <v>Kezelés után</v>
      </c>
      <c r="E11" s="29" t="str">
        <f>IF(T!$D$2=T!$M$2,M13,IF(T!$D$2=T!$N$2,N13,O13))</f>
        <v>Eltérések</v>
      </c>
      <c r="F11" s="30"/>
      <c r="G11" s="30"/>
      <c r="H11" s="30"/>
      <c r="I11" s="30"/>
      <c r="J11" s="30"/>
      <c r="K11" s="30"/>
      <c r="L11" s="3"/>
      <c r="M11" s="63" t="s">
        <v>13</v>
      </c>
      <c r="N11" s="64" t="s">
        <v>97</v>
      </c>
      <c r="O11" s="65" t="s">
        <v>92</v>
      </c>
    </row>
    <row r="12" spans="1:15" x14ac:dyDescent="0.25">
      <c r="A12" s="3"/>
      <c r="B12" s="4"/>
      <c r="C12" s="25">
        <v>4.2</v>
      </c>
      <c r="D12" s="25">
        <v>4.3</v>
      </c>
      <c r="E12" s="31">
        <f>D12-C12</f>
        <v>9.9999999999999645E-2</v>
      </c>
      <c r="F12" s="30"/>
      <c r="G12" s="30"/>
      <c r="H12" s="30"/>
      <c r="I12" s="30"/>
      <c r="J12" s="30"/>
      <c r="K12" s="30"/>
      <c r="L12" s="3"/>
      <c r="M12" s="63" t="s">
        <v>14</v>
      </c>
      <c r="N12" s="64" t="s">
        <v>96</v>
      </c>
      <c r="O12" s="65" t="s">
        <v>93</v>
      </c>
    </row>
    <row r="13" spans="1:15" x14ac:dyDescent="0.25">
      <c r="A13" s="3"/>
      <c r="B13" s="4"/>
      <c r="C13" s="25">
        <v>4.2</v>
      </c>
      <c r="D13" s="25">
        <v>4.8</v>
      </c>
      <c r="E13" s="31">
        <f t="shared" ref="E13:E21" si="0">D13-C13</f>
        <v>0.59999999999999964</v>
      </c>
      <c r="F13" s="30"/>
      <c r="G13" s="30"/>
      <c r="H13" s="30"/>
      <c r="I13" s="30"/>
      <c r="J13" s="30"/>
      <c r="K13" s="30"/>
      <c r="L13" s="3"/>
      <c r="M13" s="63" t="s">
        <v>25</v>
      </c>
      <c r="N13" s="64" t="s">
        <v>95</v>
      </c>
      <c r="O13" s="65" t="s">
        <v>94</v>
      </c>
    </row>
    <row r="14" spans="1:15" x14ac:dyDescent="0.25">
      <c r="A14" s="3"/>
      <c r="B14" s="4"/>
      <c r="C14" s="25">
        <v>4.7</v>
      </c>
      <c r="D14" s="25">
        <v>4.4000000000000004</v>
      </c>
      <c r="E14" s="31">
        <f t="shared" si="0"/>
        <v>-0.29999999999999982</v>
      </c>
      <c r="F14" s="30"/>
      <c r="G14" s="30"/>
      <c r="H14" s="30"/>
      <c r="I14" s="30"/>
      <c r="J14" s="30"/>
      <c r="K14" s="30"/>
      <c r="L14" s="3"/>
    </row>
    <row r="15" spans="1:15" x14ac:dyDescent="0.25">
      <c r="A15" s="3"/>
      <c r="B15" s="4"/>
      <c r="C15" s="25">
        <v>3.9</v>
      </c>
      <c r="D15" s="25">
        <v>4</v>
      </c>
      <c r="E15" s="31">
        <f t="shared" si="0"/>
        <v>0.10000000000000009</v>
      </c>
      <c r="F15" s="30"/>
      <c r="G15" s="30"/>
      <c r="H15" s="30"/>
      <c r="I15" s="30"/>
      <c r="J15" s="30"/>
      <c r="K15" s="30"/>
      <c r="L15" s="3"/>
      <c r="M15" s="63" t="s">
        <v>107</v>
      </c>
      <c r="N15" s="64" t="s">
        <v>119</v>
      </c>
      <c r="O15" s="65" t="s">
        <v>144</v>
      </c>
    </row>
    <row r="16" spans="1:15" x14ac:dyDescent="0.25">
      <c r="A16" s="3"/>
      <c r="B16" s="4"/>
      <c r="C16" s="25">
        <v>4.2</v>
      </c>
      <c r="D16" s="25">
        <v>4.4000000000000004</v>
      </c>
      <c r="E16" s="31">
        <f t="shared" si="0"/>
        <v>0.20000000000000018</v>
      </c>
      <c r="F16" s="30"/>
      <c r="G16" s="30"/>
      <c r="H16" s="30"/>
      <c r="I16" s="30"/>
      <c r="J16" s="30"/>
      <c r="K16" s="30"/>
      <c r="L16" s="3"/>
      <c r="M16" s="63" t="s">
        <v>108</v>
      </c>
      <c r="N16" s="64" t="s">
        <v>120</v>
      </c>
      <c r="O16" s="65" t="s">
        <v>145</v>
      </c>
    </row>
    <row r="17" spans="1:15" x14ac:dyDescent="0.25">
      <c r="A17" s="3"/>
      <c r="B17" s="4"/>
      <c r="C17" s="25">
        <v>4.5999999999999996</v>
      </c>
      <c r="D17" s="25">
        <v>4.4000000000000004</v>
      </c>
      <c r="E17" s="31">
        <f t="shared" si="0"/>
        <v>-0.19999999999999929</v>
      </c>
      <c r="F17" s="30"/>
      <c r="G17" s="30"/>
      <c r="H17" s="30"/>
      <c r="I17" s="30"/>
      <c r="J17" s="30"/>
      <c r="K17" s="30"/>
      <c r="L17" s="3"/>
      <c r="M17" s="63" t="s">
        <v>109</v>
      </c>
      <c r="N17" s="64" t="s">
        <v>121</v>
      </c>
      <c r="O17" s="65" t="s">
        <v>146</v>
      </c>
    </row>
    <row r="18" spans="1:15" x14ac:dyDescent="0.25">
      <c r="A18" s="3"/>
      <c r="B18" s="4"/>
      <c r="C18" s="25">
        <v>4.2</v>
      </c>
      <c r="D18" s="25">
        <v>4.8</v>
      </c>
      <c r="E18" s="31">
        <f t="shared" si="0"/>
        <v>0.59999999999999964</v>
      </c>
      <c r="F18" s="30"/>
      <c r="G18" s="30"/>
      <c r="H18" s="30"/>
      <c r="I18" s="30"/>
      <c r="J18" s="30"/>
      <c r="K18" s="30"/>
      <c r="L18" s="3"/>
      <c r="M18" s="63" t="s">
        <v>320</v>
      </c>
      <c r="N18" s="64" t="s">
        <v>322</v>
      </c>
      <c r="O18" s="65" t="s">
        <v>323</v>
      </c>
    </row>
    <row r="19" spans="1:15" x14ac:dyDescent="0.25">
      <c r="A19" s="3"/>
      <c r="B19" s="4"/>
      <c r="C19" s="25">
        <v>4.3</v>
      </c>
      <c r="D19" s="25">
        <v>4.4000000000000004</v>
      </c>
      <c r="E19" s="31">
        <f t="shared" si="0"/>
        <v>0.10000000000000053</v>
      </c>
      <c r="F19" s="30"/>
      <c r="G19" s="30"/>
      <c r="H19" s="30"/>
      <c r="I19" s="30"/>
      <c r="J19" s="30"/>
      <c r="K19" s="30"/>
      <c r="L19" s="3"/>
      <c r="M19" s="63" t="s">
        <v>27</v>
      </c>
      <c r="N19" s="64" t="s">
        <v>122</v>
      </c>
      <c r="O19" s="65" t="s">
        <v>147</v>
      </c>
    </row>
    <row r="20" spans="1:15" x14ac:dyDescent="0.25">
      <c r="A20" s="3"/>
      <c r="B20" s="4"/>
      <c r="C20" s="25">
        <v>4.0999999999999996</v>
      </c>
      <c r="D20" s="25">
        <v>4.2</v>
      </c>
      <c r="E20" s="31">
        <f t="shared" si="0"/>
        <v>0.10000000000000053</v>
      </c>
      <c r="F20" s="30"/>
      <c r="G20" s="30"/>
      <c r="H20" s="30"/>
      <c r="I20" s="30"/>
      <c r="J20" s="30"/>
      <c r="K20" s="30"/>
      <c r="L20" s="3"/>
      <c r="M20" s="63" t="s">
        <v>110</v>
      </c>
      <c r="N20" s="64" t="s">
        <v>141</v>
      </c>
      <c r="O20" s="65" t="s">
        <v>148</v>
      </c>
    </row>
    <row r="21" spans="1:15" x14ac:dyDescent="0.25">
      <c r="A21" s="3"/>
      <c r="B21" s="4"/>
      <c r="C21" s="25">
        <v>4.8</v>
      </c>
      <c r="D21" s="25">
        <v>4.4000000000000004</v>
      </c>
      <c r="E21" s="31">
        <f t="shared" si="0"/>
        <v>-0.39999999999999947</v>
      </c>
      <c r="F21" s="30"/>
      <c r="G21" s="30"/>
      <c r="H21" s="30"/>
      <c r="I21" s="30"/>
      <c r="J21" s="30"/>
      <c r="K21" s="30"/>
      <c r="L21" s="3"/>
      <c r="M21" s="63" t="s">
        <v>111</v>
      </c>
      <c r="N21" s="64" t="s">
        <v>142</v>
      </c>
      <c r="O21" s="65" t="s">
        <v>149</v>
      </c>
    </row>
    <row r="22" spans="1:15" x14ac:dyDescent="0.25">
      <c r="A22" s="3"/>
      <c r="B22" s="4"/>
      <c r="C22" s="3"/>
      <c r="D22" s="3"/>
      <c r="E22" s="30"/>
      <c r="F22" s="30"/>
      <c r="G22" s="30"/>
      <c r="H22" s="30"/>
      <c r="I22" s="30"/>
      <c r="J22" s="30"/>
      <c r="K22" s="30"/>
      <c r="L22" s="3"/>
      <c r="M22" s="63" t="s">
        <v>325</v>
      </c>
      <c r="N22" s="64" t="s">
        <v>326</v>
      </c>
      <c r="O22" s="65" t="s">
        <v>327</v>
      </c>
    </row>
    <row r="23" spans="1:15" ht="45" x14ac:dyDescent="0.25">
      <c r="A23" s="3"/>
      <c r="B23" s="5" t="str">
        <f>IF(T!$D$2=T!$M$2,M15,IF(T!$D$2=T!$N$2,N15,O15))</f>
        <v>kérdés</v>
      </c>
      <c r="C23" s="26"/>
      <c r="D23" s="32" t="str">
        <f>IF(T!$D$2=T!$M$2,M19,IF(T!$D$2=T!$N$2,N19,O19))</f>
        <v>Van-e jelentős változás?</v>
      </c>
      <c r="E23" s="30"/>
      <c r="F23" s="30"/>
      <c r="G23" s="30"/>
      <c r="H23" s="30"/>
      <c r="I23" s="30"/>
      <c r="J23" s="30"/>
      <c r="K23" s="30"/>
      <c r="L23" s="3"/>
      <c r="M23" s="63" t="s">
        <v>24</v>
      </c>
      <c r="N23" s="64" t="s">
        <v>123</v>
      </c>
      <c r="O23" s="65" t="s">
        <v>150</v>
      </c>
    </row>
    <row r="24" spans="1:15" ht="61.5" x14ac:dyDescent="0.35">
      <c r="A24" s="3"/>
      <c r="B24" s="5" t="str">
        <f>IF(T!$D$2=T!$M$2,M16,IF(T!$D$2=T!$N$2,N16,O16))</f>
        <v>nullhipotézis</v>
      </c>
      <c r="C24" s="26" t="s">
        <v>329</v>
      </c>
      <c r="D24" s="32" t="str">
        <f>IF(T!$D$2=T!$M$2,M20,IF(T!$D$2=T!$N$2,N20,O20))</f>
        <v>A változás nem jelentős (véletlen hiba okozza).</v>
      </c>
      <c r="E24" s="30"/>
      <c r="F24" s="30"/>
      <c r="G24" s="30"/>
      <c r="H24" s="30"/>
      <c r="I24" s="30"/>
      <c r="J24" s="30"/>
      <c r="K24" s="30"/>
      <c r="L24" s="3"/>
      <c r="M24" s="63" t="s">
        <v>106</v>
      </c>
      <c r="N24" s="64" t="s">
        <v>124</v>
      </c>
      <c r="O24" s="65" t="s">
        <v>151</v>
      </c>
    </row>
    <row r="25" spans="1:15" ht="61.5" x14ac:dyDescent="0.35">
      <c r="A25" s="3"/>
      <c r="B25" s="5" t="str">
        <f>IF(T!$D$2=T!$M$2,M17,IF(T!$D$2=T!$N$2,N17,O17))</f>
        <v>alternatív hipotézis (ellenhipotézis)</v>
      </c>
      <c r="C25" s="26" t="s">
        <v>173</v>
      </c>
      <c r="D25" s="32" t="str">
        <f>IF(T!$D$2=T!$M$2,M21,IF(T!$D$2=T!$N$2,N21,O21))</f>
        <v>A változás jelentős (rendszeres eltérés okozza).</v>
      </c>
      <c r="E25" s="30"/>
      <c r="F25" s="30"/>
      <c r="G25" s="30"/>
      <c r="H25" s="30"/>
      <c r="I25" s="30"/>
      <c r="J25" s="30"/>
      <c r="K25" s="30"/>
      <c r="L25" s="3"/>
      <c r="M25" s="63" t="s">
        <v>333</v>
      </c>
      <c r="N25" s="64" t="s">
        <v>334</v>
      </c>
      <c r="O25" s="65" t="s">
        <v>335</v>
      </c>
    </row>
    <row r="26" spans="1:15" ht="30" x14ac:dyDescent="0.25">
      <c r="A26" s="3"/>
      <c r="B26" s="60" t="str">
        <f>IF(T!$D$2=T!$M$2,M18,IF(T!$D$2=T!$N$2,N18,O18))</f>
        <v>próba típusa</v>
      </c>
      <c r="C26" s="26"/>
      <c r="D26" s="32" t="str">
        <f>IF(T!$D$2=T!$M$2,M22,IF(T!$D$2=T!$N$2,N22,O22))</f>
        <v>egymintás t-próba (párosított)</v>
      </c>
      <c r="E26" s="30"/>
      <c r="F26" s="30"/>
      <c r="G26" s="30"/>
      <c r="H26" s="30"/>
      <c r="I26" s="30"/>
      <c r="J26" s="30"/>
      <c r="K26" s="30"/>
      <c r="L26" s="3"/>
      <c r="M26" s="63" t="s">
        <v>1</v>
      </c>
      <c r="N26" s="64" t="s">
        <v>126</v>
      </c>
      <c r="O26" s="65" t="s">
        <v>153</v>
      </c>
    </row>
    <row r="27" spans="1:15" x14ac:dyDescent="0.25">
      <c r="A27" s="3"/>
      <c r="B27" s="4"/>
      <c r="C27" s="3"/>
      <c r="D27" s="4"/>
      <c r="E27" s="30"/>
      <c r="F27" s="30"/>
      <c r="G27" s="30"/>
      <c r="H27" s="30"/>
      <c r="I27" s="30"/>
      <c r="J27" s="30"/>
      <c r="K27" s="30"/>
      <c r="L27" s="3"/>
      <c r="M27" s="63" t="s">
        <v>26</v>
      </c>
      <c r="N27" s="64" t="s">
        <v>127</v>
      </c>
      <c r="O27" s="65" t="s">
        <v>154</v>
      </c>
    </row>
    <row r="28" spans="1:15" x14ac:dyDescent="0.25">
      <c r="A28" s="3"/>
      <c r="B28" s="5" t="str">
        <f>IF(T!$D$2=T!$M$2,M23,IF(T!$D$2=T!$N$2,N23,O23))</f>
        <v>elemszám</v>
      </c>
      <c r="C28" s="27" t="s">
        <v>103</v>
      </c>
      <c r="D28" s="32">
        <f>COUNT(E12:E21)</f>
        <v>10</v>
      </c>
      <c r="E28" s="30"/>
      <c r="F28" s="30"/>
      <c r="G28" s="30"/>
      <c r="H28" s="30"/>
      <c r="I28" s="30"/>
      <c r="J28" s="30"/>
      <c r="K28" s="30"/>
      <c r="L28" s="3"/>
      <c r="M28" s="63" t="s">
        <v>112</v>
      </c>
      <c r="N28" s="64" t="s">
        <v>128</v>
      </c>
      <c r="O28" s="65" t="s">
        <v>155</v>
      </c>
    </row>
    <row r="29" spans="1:15" x14ac:dyDescent="0.25">
      <c r="A29" s="3"/>
      <c r="B29" s="5" t="str">
        <f>IF(T!$D$2=T!$M$2,M24,IF(T!$D$2=T!$N$2,N24,O24))</f>
        <v>szabadsági fokok száma</v>
      </c>
      <c r="C29" s="26" t="s">
        <v>174</v>
      </c>
      <c r="D29" s="32">
        <f>D28-1</f>
        <v>9</v>
      </c>
      <c r="E29" s="30"/>
      <c r="F29" s="30"/>
      <c r="G29" s="30"/>
      <c r="H29" s="30"/>
      <c r="I29" s="30"/>
      <c r="J29" s="30"/>
      <c r="K29" s="30"/>
      <c r="L29" s="3"/>
      <c r="M29" s="63" t="s">
        <v>181</v>
      </c>
      <c r="N29" s="64" t="s">
        <v>129</v>
      </c>
      <c r="O29" s="65" t="s">
        <v>156</v>
      </c>
    </row>
    <row r="30" spans="1:15" ht="31.5" x14ac:dyDescent="0.35">
      <c r="A30" s="3"/>
      <c r="B30" s="5" t="str">
        <f>IF(T!$D$2=T!$M$2,M25,IF(T!$D$2=T!$N$2,N25,O25))</f>
        <v>eltérések átlaga = átlagok eltérése</v>
      </c>
      <c r="C30" s="26" t="s">
        <v>336</v>
      </c>
      <c r="D30" s="32">
        <f>AVERAGE(E12:E21)</f>
        <v>9.0000000000000163E-2</v>
      </c>
      <c r="E30" s="30"/>
      <c r="F30" s="30"/>
      <c r="G30" s="30"/>
      <c r="H30" s="30"/>
      <c r="I30" s="30"/>
      <c r="J30" s="30"/>
      <c r="K30" s="30"/>
      <c r="L30" s="3"/>
      <c r="M30" s="63" t="s">
        <v>182</v>
      </c>
      <c r="N30" s="64" t="s">
        <v>130</v>
      </c>
      <c r="O30" s="65" t="s">
        <v>157</v>
      </c>
    </row>
    <row r="31" spans="1:15" x14ac:dyDescent="0.25">
      <c r="A31" s="3"/>
      <c r="B31" s="5" t="str">
        <f>IF(T!$D$2=T!$M$2,M26,IF(T!$D$2=T!$N$2,N26,O26))</f>
        <v>szórás</v>
      </c>
      <c r="C31" s="27" t="s">
        <v>104</v>
      </c>
      <c r="D31" s="32">
        <f>_xlfn.STDEV.S(E12:E21)</f>
        <v>0.3348299734359379</v>
      </c>
      <c r="E31" s="30"/>
      <c r="F31" s="30"/>
      <c r="G31" s="30"/>
      <c r="H31" s="30"/>
      <c r="I31" s="30"/>
      <c r="J31" s="30"/>
      <c r="K31" s="30"/>
      <c r="L31" s="3"/>
      <c r="M31" s="63" t="s">
        <v>183</v>
      </c>
      <c r="N31" s="64" t="s">
        <v>131</v>
      </c>
      <c r="O31" s="65" t="s">
        <v>158</v>
      </c>
    </row>
    <row r="32" spans="1:15" x14ac:dyDescent="0.25">
      <c r="A32" s="3"/>
      <c r="B32" s="5" t="str">
        <f>IF(T!$D$2=T!$M$2,M27,IF(T!$D$2=T!$N$2,N27,O27))</f>
        <v>standard hiba</v>
      </c>
      <c r="C32" s="27"/>
      <c r="D32" s="32">
        <f>D31/SQRT(D28)</f>
        <v>0.10588253449512383</v>
      </c>
      <c r="E32" s="30"/>
      <c r="F32" s="30"/>
      <c r="G32" s="30"/>
      <c r="H32" s="30"/>
      <c r="I32" s="30"/>
      <c r="J32" s="30"/>
      <c r="K32" s="30"/>
      <c r="L32" s="3"/>
    </row>
    <row r="33" spans="1:15" x14ac:dyDescent="0.25">
      <c r="A33" s="3"/>
      <c r="B33" s="5" t="str">
        <f>IF(T!$D$2=T!$M$2,M28,IF(T!$D$2=T!$N$2,N28,O28))</f>
        <v>a minta t-értéke (képlettel)</v>
      </c>
      <c r="C33" s="27" t="s">
        <v>105</v>
      </c>
      <c r="D33" s="32">
        <f>D30/D32</f>
        <v>0.84999854252775653</v>
      </c>
      <c r="E33" s="30"/>
      <c r="F33" s="30"/>
      <c r="G33" s="30"/>
      <c r="H33" s="30"/>
      <c r="I33" s="30"/>
      <c r="J33" s="30"/>
      <c r="K33" s="30"/>
      <c r="L33" s="3"/>
      <c r="M33" s="63" t="s">
        <v>113</v>
      </c>
      <c r="N33" s="64" t="s">
        <v>132</v>
      </c>
      <c r="O33" s="65" t="s">
        <v>159</v>
      </c>
    </row>
    <row r="34" spans="1:15" ht="30" x14ac:dyDescent="0.25">
      <c r="A34" s="3"/>
      <c r="B34" s="5" t="str">
        <f>IF(T!$D$2=T!$M$2,M29,IF(T!$D$2=T!$N$2,N29,O29))</f>
        <v>a minta kétszélű p(t)-értéke (T.ELOSZLÁS.2SZ)</v>
      </c>
      <c r="C34" s="26" t="s">
        <v>177</v>
      </c>
      <c r="D34" s="32">
        <f>_xlfn.T.DIST.2T(D33,D29)</f>
        <v>0.41736374974599566</v>
      </c>
      <c r="E34" s="30"/>
      <c r="F34" s="30"/>
      <c r="G34" s="30"/>
      <c r="H34" s="30"/>
      <c r="I34" s="30"/>
      <c r="J34" s="30"/>
      <c r="K34" s="30"/>
      <c r="L34" s="3"/>
      <c r="M34" s="63" t="s">
        <v>114</v>
      </c>
      <c r="N34" s="64" t="s">
        <v>133</v>
      </c>
      <c r="O34" s="65" t="s">
        <v>160</v>
      </c>
    </row>
    <row r="35" spans="1:15" ht="30" x14ac:dyDescent="0.25">
      <c r="A35" s="3"/>
      <c r="B35" s="5" t="str">
        <f>IF(T!$D$2=T!$M$2,M30,IF(T!$D$2=T!$N$2,N30,O30))</f>
        <v>a minta kétszélű p(t)-értéke (T.PRÓB)</v>
      </c>
      <c r="C35" s="26" t="s">
        <v>177</v>
      </c>
      <c r="D35" s="32">
        <f>_xlfn.T.TEST(C12:C21,D12:D21,2,1)</f>
        <v>0.417363749745993</v>
      </c>
      <c r="E35" s="30"/>
      <c r="F35" s="30"/>
      <c r="G35" s="30"/>
      <c r="H35" s="30"/>
      <c r="I35" s="30"/>
      <c r="J35" s="30"/>
      <c r="K35" s="30"/>
      <c r="L35" s="3"/>
      <c r="M35" s="63" t="s">
        <v>115</v>
      </c>
      <c r="N35" s="64" t="s">
        <v>134</v>
      </c>
      <c r="O35" s="65" t="s">
        <v>161</v>
      </c>
    </row>
    <row r="36" spans="1:15" x14ac:dyDescent="0.25">
      <c r="A36" s="3"/>
      <c r="B36" s="5" t="str">
        <f>IF(T!$D$2=T!$M$2,M31,IF(T!$D$2=T!$N$2,N31,O31))</f>
        <v>a minta t-értéke (T.INVERZ.2SZ)</v>
      </c>
      <c r="C36" s="27" t="s">
        <v>105</v>
      </c>
      <c r="D36" s="32">
        <f>_xlfn.T.INV.2T(D35,D29)</f>
        <v>0.8499985425277613</v>
      </c>
      <c r="E36" s="30"/>
      <c r="F36" s="30"/>
      <c r="G36" s="30"/>
      <c r="H36" s="30"/>
      <c r="I36" s="30"/>
      <c r="J36" s="30"/>
      <c r="K36" s="30"/>
      <c r="L36" s="3"/>
    </row>
    <row r="37" spans="1:15" x14ac:dyDescent="0.25">
      <c r="A37" s="3"/>
      <c r="B37" s="4"/>
      <c r="C37" s="3"/>
      <c r="D37" s="4"/>
      <c r="E37" s="30"/>
      <c r="F37" s="30"/>
      <c r="G37" s="30"/>
      <c r="H37" s="30"/>
      <c r="I37" s="30"/>
      <c r="J37" s="30"/>
      <c r="K37" s="30"/>
      <c r="L37" s="3"/>
      <c r="M37" s="63" t="s">
        <v>162</v>
      </c>
      <c r="N37" s="64" t="s">
        <v>135</v>
      </c>
      <c r="O37" s="65" t="s">
        <v>164</v>
      </c>
    </row>
    <row r="38" spans="1:15" ht="30" x14ac:dyDescent="0.25">
      <c r="A38" s="3"/>
      <c r="B38" s="5" t="str">
        <f>IF(T!$D$2=T!$M$2,M33,IF(T!$D$2=T!$N$2,N33,O33))</f>
        <v>eredmény</v>
      </c>
      <c r="C38" s="26"/>
      <c r="D38" s="32" t="str">
        <f>IF(T!$D$2=T!$M$2,M40,IF(T!$D$2=T!$N$2,N40,O40))</f>
        <v>p_minta &gt; p_krit</v>
      </c>
      <c r="E38" s="30"/>
      <c r="F38" s="30"/>
      <c r="G38" s="30"/>
      <c r="H38" s="30"/>
      <c r="I38" s="30"/>
      <c r="J38" s="30"/>
      <c r="K38" s="30"/>
      <c r="L38" s="3"/>
      <c r="M38" s="63" t="s">
        <v>163</v>
      </c>
      <c r="N38" s="64" t="s">
        <v>136</v>
      </c>
      <c r="O38" s="65" t="s">
        <v>165</v>
      </c>
    </row>
    <row r="39" spans="1:15" x14ac:dyDescent="0.25">
      <c r="A39" s="3"/>
      <c r="B39" s="5" t="str">
        <f>IF(T!$D$2=T!$M$2,M34,IF(T!$D$2=T!$N$2,N34,O34))</f>
        <v>döntés</v>
      </c>
      <c r="C39" s="26"/>
      <c r="D39" s="32" t="str">
        <f>IF(T!$D$2=T!$M$2,M41,IF(T!$D$2=T!$N$2,N41,O41))</f>
        <v>H_0 elfogadva</v>
      </c>
      <c r="E39" s="30"/>
      <c r="F39" s="30"/>
      <c r="G39" s="30"/>
      <c r="H39" s="30"/>
      <c r="I39" s="30"/>
      <c r="J39" s="30"/>
      <c r="K39" s="30"/>
      <c r="L39" s="3"/>
    </row>
    <row r="40" spans="1:15" ht="30" x14ac:dyDescent="0.25">
      <c r="A40" s="3"/>
      <c r="B40" s="5" t="str">
        <f>IF(T!$D$2=T!$M$2,M35,IF(T!$D$2=T!$N$2,N35,O35))</f>
        <v>válasz</v>
      </c>
      <c r="C40" s="26"/>
      <c r="D40" s="32" t="str">
        <f>IF(T!$D$2=T!$M$2,M42,IF(T!$D$2=T!$N$2,N42,O42))</f>
        <v>A mellékhatás nem jelentős.</v>
      </c>
      <c r="E40" s="30"/>
      <c r="F40" s="30"/>
      <c r="G40" s="30"/>
      <c r="H40" s="30"/>
      <c r="I40" s="30"/>
      <c r="J40" s="30"/>
      <c r="K40" s="30"/>
      <c r="L40" s="3"/>
      <c r="M40" s="63" t="s">
        <v>28</v>
      </c>
      <c r="N40" s="64" t="s">
        <v>137</v>
      </c>
      <c r="O40" s="65" t="s">
        <v>166</v>
      </c>
    </row>
    <row r="41" spans="1:15" x14ac:dyDescent="0.25">
      <c r="A41" s="3"/>
      <c r="B41" s="4"/>
      <c r="C41" s="3"/>
      <c r="D41" s="4"/>
      <c r="E41" s="30"/>
      <c r="F41" s="30"/>
      <c r="G41" s="30"/>
      <c r="H41" s="30"/>
      <c r="I41" s="30"/>
      <c r="J41" s="30"/>
      <c r="K41" s="30"/>
      <c r="L41" s="3"/>
      <c r="M41" s="63" t="s">
        <v>32</v>
      </c>
      <c r="N41" s="64" t="s">
        <v>138</v>
      </c>
      <c r="O41" s="65" t="s">
        <v>167</v>
      </c>
    </row>
    <row r="42" spans="1:15" ht="30" x14ac:dyDescent="0.25">
      <c r="A42" s="3"/>
      <c r="B42" s="5" t="str">
        <f>IF(T!$D$2=T!$M$2,M37,IF(T!$D$2=T!$N$2,N37,O37))</f>
        <v>lehetséges döntési hiba típusa</v>
      </c>
      <c r="C42" s="26"/>
      <c r="D42" s="32" t="str">
        <f>IF(T!$D$2=T!$M$2,M44,IF(T!$D$2=T!$N$2,N44,O44))</f>
        <v>másodfajú hiba (béta)</v>
      </c>
      <c r="E42" s="30"/>
      <c r="F42" s="30"/>
      <c r="G42" s="30"/>
      <c r="H42" s="30"/>
      <c r="I42" s="30"/>
      <c r="J42" s="30"/>
      <c r="K42" s="30"/>
      <c r="L42" s="3"/>
      <c r="M42" s="63" t="s">
        <v>140</v>
      </c>
      <c r="N42" s="64" t="s">
        <v>139</v>
      </c>
      <c r="O42" s="65" t="s">
        <v>168</v>
      </c>
    </row>
    <row r="43" spans="1:15" x14ac:dyDescent="0.25">
      <c r="A43" s="3"/>
      <c r="B43" s="5" t="str">
        <f>IF(T!$D$2=T!$M$2,M38,IF(T!$D$2=T!$N$2,N38,O38))</f>
        <v>hiba valószínűsége</v>
      </c>
      <c r="C43" s="26"/>
      <c r="D43" s="32" t="str">
        <f>IF(T!$D$2=T!$M$2,M45,IF(T!$D$2=T!$N$2,N45,O45))</f>
        <v>ismeretlen</v>
      </c>
      <c r="E43" s="2"/>
      <c r="F43" s="2"/>
      <c r="G43" s="2"/>
      <c r="H43" s="2"/>
      <c r="I43" s="2"/>
      <c r="J43" s="2"/>
      <c r="K43" s="2"/>
      <c r="L43" s="3"/>
    </row>
    <row r="44" spans="1:15" x14ac:dyDescent="0.25">
      <c r="A44" s="3"/>
      <c r="B44" s="4"/>
      <c r="C44" s="3"/>
      <c r="D44" s="3"/>
      <c r="E44" s="2"/>
      <c r="F44" s="2"/>
      <c r="G44" s="2"/>
      <c r="H44" s="2"/>
      <c r="I44" s="2"/>
      <c r="J44" s="2"/>
      <c r="K44" s="2"/>
      <c r="L44" s="3"/>
      <c r="M44" s="63" t="s">
        <v>170</v>
      </c>
      <c r="N44" s="64" t="s">
        <v>171</v>
      </c>
      <c r="O44" s="65" t="s">
        <v>169</v>
      </c>
    </row>
    <row r="45" spans="1:15" x14ac:dyDescent="0.25">
      <c r="A45" s="3"/>
      <c r="B45" s="4"/>
      <c r="C45" s="3"/>
      <c r="D45" s="3"/>
      <c r="E45" s="3"/>
      <c r="F45" s="3"/>
      <c r="G45" s="3"/>
      <c r="H45" s="3"/>
      <c r="I45" s="3"/>
      <c r="J45" s="3"/>
      <c r="K45" s="3"/>
      <c r="L45" s="3"/>
      <c r="M45" s="63" t="s">
        <v>29</v>
      </c>
      <c r="N45" s="64" t="s">
        <v>143</v>
      </c>
      <c r="O45" s="65" t="s">
        <v>172</v>
      </c>
    </row>
    <row r="46" spans="1:15" x14ac:dyDescent="0.25">
      <c r="A46" s="3"/>
      <c r="B46" s="4"/>
      <c r="C46" s="3"/>
      <c r="D46" s="3"/>
      <c r="E46" s="3"/>
      <c r="F46" s="3"/>
      <c r="G46" s="3"/>
      <c r="H46" s="3"/>
      <c r="I46" s="3"/>
      <c r="J46" s="3"/>
      <c r="K46" s="3"/>
      <c r="L46" s="3"/>
    </row>
  </sheetData>
  <pageMargins left="0.7" right="0.7" top="0.75" bottom="0.75" header="0.3" footer="0.3"/>
  <drawing r:id="rId1"/>
  <legacyDrawing r:id="rId2"/>
  <oleObjects>
    <mc:AlternateContent xmlns:mc="http://schemas.openxmlformats.org/markup-compatibility/2006">
      <mc:Choice Requires="x14">
        <oleObject progId="Equation.3" shapeId="4097" r:id="rId3">
          <objectPr defaultSize="0" autoPict="0" r:id="rId4">
            <anchor moveWithCells="1" sizeWithCells="1">
              <from>
                <xdr:col>1</xdr:col>
                <xdr:colOff>800100</xdr:colOff>
                <xdr:row>13</xdr:row>
                <xdr:rowOff>142875</xdr:rowOff>
              </from>
              <to>
                <xdr:col>1</xdr:col>
                <xdr:colOff>2247900</xdr:colOff>
                <xdr:row>19</xdr:row>
                <xdr:rowOff>9525</xdr:rowOff>
              </to>
            </anchor>
          </objectPr>
        </oleObject>
      </mc:Choice>
      <mc:Fallback>
        <oleObject progId="Equation.3" shapeId="4097" r:id="rId3"/>
      </mc:Fallback>
    </mc:AlternateContent>
  </oleObjec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heetViews>
  <sheetFormatPr defaultColWidth="0" defaultRowHeight="14.1" customHeight="1" zeroHeight="1" x14ac:dyDescent="0.25"/>
  <cols>
    <col min="1" max="1" width="8.85546875" customWidth="1"/>
    <col min="2" max="2" width="35.85546875" style="1" customWidth="1"/>
    <col min="3" max="3" width="14"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ht="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ht="15" x14ac:dyDescent="0.25">
      <c r="A3" s="3"/>
      <c r="B3" s="4"/>
      <c r="C3" s="3"/>
      <c r="D3" s="3"/>
      <c r="E3" s="28"/>
      <c r="F3" s="28"/>
      <c r="G3" s="28"/>
      <c r="H3" s="28"/>
      <c r="I3" s="28"/>
      <c r="J3" s="28"/>
      <c r="K3" s="28"/>
      <c r="L3" s="3"/>
    </row>
    <row r="4" spans="1:15" ht="45" x14ac:dyDescent="0.25">
      <c r="A4" s="3"/>
      <c r="B4" s="20" t="str">
        <f>IF(T!$D$2=T!$M$2,M4,IF(T!$D$2=T!$N$2,N4,O4))</f>
        <v>Meg szeretnénk vizsgálni, hogy a Behçet-kór diagnózisának felállításában felhasználható-e a vér káliumszintje.</v>
      </c>
      <c r="C4" s="3"/>
      <c r="D4" s="3"/>
      <c r="E4" s="28"/>
      <c r="F4" s="28"/>
      <c r="G4" s="28"/>
      <c r="H4" s="28"/>
      <c r="I4" s="28"/>
      <c r="J4" s="28"/>
      <c r="K4" s="28"/>
      <c r="L4" s="3"/>
      <c r="M4" s="61" t="s">
        <v>213</v>
      </c>
      <c r="N4" s="64" t="s">
        <v>212</v>
      </c>
      <c r="O4" s="65" t="s">
        <v>214</v>
      </c>
    </row>
    <row r="5" spans="1:15" ht="45" x14ac:dyDescent="0.25">
      <c r="A5" s="3"/>
      <c r="B5" s="21" t="str">
        <f>IF(T!$D$2=T!$M$2,M5,IF(T!$D$2=T!$N$2,N5,O5))</f>
        <v>Ennek céljából megmértük tíz Behçet-kórban szenvedő beteg vérkáliumszintjét.</v>
      </c>
      <c r="C5" s="3"/>
      <c r="D5" s="3"/>
      <c r="E5" s="28"/>
      <c r="F5" s="28"/>
      <c r="G5" s="28"/>
      <c r="H5" s="28"/>
      <c r="I5" s="28"/>
      <c r="J5" s="28"/>
      <c r="K5" s="28"/>
      <c r="L5" s="3"/>
      <c r="M5" s="66" t="s">
        <v>19</v>
      </c>
      <c r="N5" s="64" t="s">
        <v>215</v>
      </c>
      <c r="O5" s="65" t="s">
        <v>218</v>
      </c>
    </row>
    <row r="6" spans="1:15" ht="45" x14ac:dyDescent="0.25">
      <c r="A6" s="3"/>
      <c r="B6" s="21" t="str">
        <f>IF(T!$D$2=T!$M$2,M6,IF(T!$D$2=T!$N$2,N6,O6))</f>
        <v>A mért adatok a C oszlopban találhatók. Feltesszük, hogy a változó eloszlása normális.</v>
      </c>
      <c r="C6" s="3"/>
      <c r="D6" s="3"/>
      <c r="E6" s="28"/>
      <c r="F6" s="28"/>
      <c r="G6" s="28"/>
      <c r="H6" s="28"/>
      <c r="I6" s="28"/>
      <c r="J6" s="28"/>
      <c r="K6" s="28"/>
      <c r="L6" s="3"/>
      <c r="M6" s="63" t="s">
        <v>208</v>
      </c>
      <c r="N6" s="64" t="s">
        <v>209</v>
      </c>
      <c r="O6" s="65" t="s">
        <v>210</v>
      </c>
    </row>
    <row r="7" spans="1:15" ht="30" x14ac:dyDescent="0.25">
      <c r="A7" s="3"/>
      <c r="B7" s="21" t="str">
        <f>IF(T!$D$2=T!$M$2,M7,IF(T!$D$2=T!$N$2,N7,O7))</f>
        <v>Van-e jelentős eltérés a normális 4,25 mmol/L értéktől?</v>
      </c>
      <c r="C7" s="3"/>
      <c r="D7" s="3"/>
      <c r="E7" s="28"/>
      <c r="F7" s="28"/>
      <c r="G7" s="28"/>
      <c r="H7" s="28"/>
      <c r="I7" s="28"/>
      <c r="J7" s="28"/>
      <c r="K7" s="28"/>
      <c r="L7" s="3"/>
      <c r="M7" s="61" t="s">
        <v>15</v>
      </c>
      <c r="N7" s="64" t="s">
        <v>216</v>
      </c>
      <c r="O7" s="65" t="s">
        <v>217</v>
      </c>
    </row>
    <row r="8" spans="1:15" ht="15" x14ac:dyDescent="0.25">
      <c r="A8" s="3"/>
      <c r="B8" s="22" t="str">
        <f>IF(T!$D$2=T!$M$2,M8,IF(T!$D$2=T!$N$2,N8,O8))</f>
        <v>szignifikanciaszint: 5%</v>
      </c>
      <c r="C8" s="3"/>
      <c r="D8" s="3"/>
      <c r="E8" s="28"/>
      <c r="F8" s="28"/>
      <c r="G8" s="28"/>
      <c r="H8" s="28"/>
      <c r="I8" s="28"/>
      <c r="J8" s="28"/>
      <c r="K8" s="28"/>
      <c r="L8" s="3"/>
      <c r="M8" s="61" t="s">
        <v>23</v>
      </c>
      <c r="N8" s="64" t="s">
        <v>99</v>
      </c>
      <c r="O8" s="65" t="s">
        <v>90</v>
      </c>
    </row>
    <row r="9" spans="1:15" ht="15" x14ac:dyDescent="0.25">
      <c r="A9" s="3"/>
      <c r="B9" s="4"/>
      <c r="C9" s="3"/>
      <c r="D9" s="3"/>
      <c r="E9" s="28"/>
      <c r="F9" s="28"/>
      <c r="G9" s="28"/>
      <c r="H9" s="28"/>
      <c r="I9" s="28"/>
      <c r="J9" s="28"/>
      <c r="K9" s="28"/>
      <c r="L9" s="3"/>
    </row>
    <row r="10" spans="1:15" ht="30" x14ac:dyDescent="0.25">
      <c r="A10" s="3"/>
      <c r="B10" s="4"/>
      <c r="C10" s="60" t="str">
        <f>IF(T!$D$2=T!$M$2,M10,IF(T!$D$2=T!$N$2,N10,O10))</f>
        <v>Vérkáliumszint (mmol/L)</v>
      </c>
      <c r="D10" s="40"/>
      <c r="E10" s="37"/>
      <c r="F10" s="28"/>
      <c r="G10" s="28"/>
      <c r="H10" s="28"/>
      <c r="I10" s="28"/>
      <c r="J10" s="28"/>
      <c r="K10" s="28"/>
      <c r="L10" s="3"/>
      <c r="M10" s="63" t="s">
        <v>11</v>
      </c>
      <c r="N10" s="64" t="s">
        <v>98</v>
      </c>
      <c r="O10" s="65" t="s">
        <v>91</v>
      </c>
    </row>
    <row r="11" spans="1:15" ht="30" x14ac:dyDescent="0.25">
      <c r="A11" s="3"/>
      <c r="B11" s="4"/>
      <c r="C11" s="60" t="str">
        <f>IF(T!$D$2=T!$M$2,M11,IF(T!$D$2=T!$N$2,N11,O11))</f>
        <v>Betegek adatai</v>
      </c>
      <c r="D11" s="67"/>
      <c r="E11" s="44"/>
      <c r="F11" s="30"/>
      <c r="G11" s="30"/>
      <c r="H11" s="30"/>
      <c r="I11" s="30"/>
      <c r="J11" s="30"/>
      <c r="K11" s="30"/>
      <c r="L11" s="3"/>
      <c r="M11" s="63" t="s">
        <v>184</v>
      </c>
      <c r="N11" s="64" t="s">
        <v>185</v>
      </c>
      <c r="O11" s="65" t="s">
        <v>186</v>
      </c>
    </row>
    <row r="12" spans="1:15" ht="15" x14ac:dyDescent="0.25">
      <c r="A12" s="3"/>
      <c r="B12" s="4"/>
      <c r="C12" s="36">
        <v>4.7</v>
      </c>
      <c r="D12" s="43"/>
      <c r="E12" s="45"/>
      <c r="F12" s="30"/>
      <c r="G12" s="30"/>
      <c r="H12" s="30"/>
      <c r="I12" s="30"/>
      <c r="J12" s="30"/>
      <c r="K12" s="30"/>
      <c r="L12" s="3"/>
      <c r="M12" s="63" t="s">
        <v>187</v>
      </c>
      <c r="N12" s="64" t="s">
        <v>188</v>
      </c>
      <c r="O12" s="65" t="s">
        <v>189</v>
      </c>
    </row>
    <row r="13" spans="1:15" ht="15" x14ac:dyDescent="0.25">
      <c r="A13" s="3"/>
      <c r="B13" s="4"/>
      <c r="C13" s="36">
        <v>4.3</v>
      </c>
      <c r="D13" s="43"/>
      <c r="E13" s="45"/>
      <c r="F13" s="30"/>
      <c r="G13" s="30"/>
      <c r="H13" s="30"/>
      <c r="I13" s="30"/>
      <c r="J13" s="30"/>
      <c r="K13" s="30"/>
      <c r="L13" s="3"/>
      <c r="M13" s="63" t="s">
        <v>25</v>
      </c>
      <c r="N13" s="64" t="s">
        <v>95</v>
      </c>
      <c r="O13" s="65" t="s">
        <v>94</v>
      </c>
    </row>
    <row r="14" spans="1:15" ht="15" x14ac:dyDescent="0.25">
      <c r="A14" s="3"/>
      <c r="B14" s="4"/>
      <c r="C14" s="36">
        <v>4.3</v>
      </c>
      <c r="D14" s="43"/>
      <c r="E14" s="45"/>
      <c r="F14" s="30"/>
      <c r="G14" s="30"/>
      <c r="H14" s="30"/>
      <c r="I14" s="30"/>
      <c r="J14" s="30"/>
      <c r="K14" s="30"/>
      <c r="L14" s="3"/>
    </row>
    <row r="15" spans="1:15" ht="15" x14ac:dyDescent="0.25">
      <c r="A15" s="3"/>
      <c r="B15" s="4"/>
      <c r="C15" s="36">
        <v>4.5999999999999996</v>
      </c>
      <c r="D15" s="43"/>
      <c r="E15" s="45"/>
      <c r="F15" s="30"/>
      <c r="G15" s="30"/>
      <c r="H15" s="30"/>
      <c r="I15" s="30"/>
      <c r="J15" s="30"/>
      <c r="K15" s="30"/>
      <c r="L15" s="3"/>
      <c r="M15" s="63" t="s">
        <v>107</v>
      </c>
      <c r="N15" s="64" t="s">
        <v>119</v>
      </c>
      <c r="O15" s="65" t="s">
        <v>144</v>
      </c>
    </row>
    <row r="16" spans="1:15" ht="15" x14ac:dyDescent="0.25">
      <c r="A16" s="3"/>
      <c r="B16" s="4"/>
      <c r="C16" s="36">
        <v>4.2</v>
      </c>
      <c r="D16" s="43"/>
      <c r="E16" s="45"/>
      <c r="F16" s="30"/>
      <c r="G16" s="30"/>
      <c r="H16" s="30"/>
      <c r="I16" s="30"/>
      <c r="J16" s="30"/>
      <c r="K16" s="30"/>
      <c r="L16" s="3"/>
      <c r="M16" s="63" t="s">
        <v>108</v>
      </c>
      <c r="N16" s="64" t="s">
        <v>120</v>
      </c>
      <c r="O16" s="65" t="s">
        <v>145</v>
      </c>
    </row>
    <row r="17" spans="1:15" ht="15" x14ac:dyDescent="0.25">
      <c r="A17" s="3"/>
      <c r="B17" s="4"/>
      <c r="C17" s="36">
        <v>4.5</v>
      </c>
      <c r="D17" s="43"/>
      <c r="E17" s="45"/>
      <c r="F17" s="30"/>
      <c r="G17" s="30"/>
      <c r="H17" s="30"/>
      <c r="I17" s="30"/>
      <c r="J17" s="30"/>
      <c r="K17" s="30"/>
      <c r="L17" s="3"/>
      <c r="M17" s="63" t="s">
        <v>109</v>
      </c>
      <c r="N17" s="64" t="s">
        <v>121</v>
      </c>
      <c r="O17" s="65" t="s">
        <v>146</v>
      </c>
    </row>
    <row r="18" spans="1:15" ht="15" x14ac:dyDescent="0.25">
      <c r="A18" s="3"/>
      <c r="B18" s="4"/>
      <c r="C18" s="36">
        <v>4.5999999999999996</v>
      </c>
      <c r="D18" s="43"/>
      <c r="E18" s="45"/>
      <c r="F18" s="30"/>
      <c r="G18" s="30"/>
      <c r="H18" s="30"/>
      <c r="I18" s="30"/>
      <c r="J18" s="30"/>
      <c r="K18" s="30"/>
      <c r="L18" s="3"/>
      <c r="M18" s="63" t="s">
        <v>320</v>
      </c>
      <c r="N18" s="64" t="s">
        <v>322</v>
      </c>
      <c r="O18" s="65" t="s">
        <v>323</v>
      </c>
    </row>
    <row r="19" spans="1:15" ht="15" x14ac:dyDescent="0.25">
      <c r="A19" s="3"/>
      <c r="B19" s="4"/>
      <c r="C19" s="36">
        <v>5.2</v>
      </c>
      <c r="D19" s="43"/>
      <c r="E19" s="45"/>
      <c r="F19" s="30"/>
      <c r="G19" s="30"/>
      <c r="H19" s="30"/>
      <c r="I19" s="30"/>
      <c r="J19" s="30"/>
      <c r="K19" s="30"/>
      <c r="L19" s="3"/>
      <c r="M19" s="63" t="s">
        <v>18</v>
      </c>
      <c r="N19" s="64" t="s">
        <v>190</v>
      </c>
      <c r="O19" s="65" t="s">
        <v>191</v>
      </c>
    </row>
    <row r="20" spans="1:15" ht="15" x14ac:dyDescent="0.25">
      <c r="A20" s="3"/>
      <c r="B20" s="4"/>
      <c r="C20" s="36">
        <v>4.4000000000000004</v>
      </c>
      <c r="D20" s="43"/>
      <c r="E20" s="45"/>
      <c r="F20" s="30"/>
      <c r="G20" s="30"/>
      <c r="H20" s="30"/>
      <c r="I20" s="30"/>
      <c r="J20" s="30"/>
      <c r="K20" s="30"/>
      <c r="L20" s="3"/>
      <c r="M20" s="63" t="s">
        <v>192</v>
      </c>
      <c r="N20" s="64" t="s">
        <v>193</v>
      </c>
      <c r="O20" s="65" t="s">
        <v>194</v>
      </c>
    </row>
    <row r="21" spans="1:15" ht="15" x14ac:dyDescent="0.25">
      <c r="A21" s="3"/>
      <c r="B21" s="4"/>
      <c r="C21" s="36">
        <v>4.9000000000000004</v>
      </c>
      <c r="D21" s="43"/>
      <c r="E21" s="45"/>
      <c r="F21" s="30"/>
      <c r="G21" s="30"/>
      <c r="H21" s="30"/>
      <c r="I21" s="30"/>
      <c r="J21" s="30"/>
      <c r="K21" s="30"/>
      <c r="L21" s="3"/>
      <c r="M21" s="63" t="s">
        <v>195</v>
      </c>
      <c r="N21" s="64" t="s">
        <v>196</v>
      </c>
      <c r="O21" s="65" t="s">
        <v>197</v>
      </c>
    </row>
    <row r="22" spans="1:15" ht="15" x14ac:dyDescent="0.25">
      <c r="A22" s="3"/>
      <c r="B22" s="4"/>
      <c r="C22" s="3"/>
      <c r="D22" s="3"/>
      <c r="E22" s="30"/>
      <c r="F22" s="30"/>
      <c r="G22" s="30"/>
      <c r="H22" s="30"/>
      <c r="I22" s="30"/>
      <c r="J22" s="30"/>
      <c r="K22" s="30"/>
      <c r="L22" s="3"/>
      <c r="M22" s="63" t="s">
        <v>321</v>
      </c>
      <c r="N22" s="64" t="s">
        <v>328</v>
      </c>
      <c r="O22" s="65" t="s">
        <v>324</v>
      </c>
    </row>
    <row r="23" spans="1:15" ht="15" x14ac:dyDescent="0.25">
      <c r="A23" s="3"/>
      <c r="B23" s="60" t="str">
        <f>IF(T!$D$2=T!$M$2,M15,IF(T!$D$2=T!$N$2,N15,O15))</f>
        <v>kérdés</v>
      </c>
      <c r="C23" s="26"/>
      <c r="D23" s="32"/>
      <c r="E23" s="30"/>
      <c r="F23" s="30"/>
      <c r="G23" s="30"/>
      <c r="H23" s="30"/>
      <c r="I23" s="30"/>
      <c r="J23" s="30"/>
      <c r="K23" s="30"/>
      <c r="L23" s="3"/>
      <c r="M23" s="63" t="s">
        <v>24</v>
      </c>
      <c r="N23" s="64" t="s">
        <v>123</v>
      </c>
      <c r="O23" s="65" t="s">
        <v>150</v>
      </c>
    </row>
    <row r="24" spans="1:15" ht="18" x14ac:dyDescent="0.35">
      <c r="A24" s="3"/>
      <c r="B24" s="60" t="str">
        <f>IF(T!$D$2=T!$M$2,M16,IF(T!$D$2=T!$N$2,N16,O16))</f>
        <v>nullhipotézis</v>
      </c>
      <c r="C24" s="26" t="s">
        <v>337</v>
      </c>
      <c r="D24" s="32"/>
      <c r="E24" s="30"/>
      <c r="F24" s="30"/>
      <c r="G24" s="30"/>
      <c r="H24" s="30"/>
      <c r="I24" s="30"/>
      <c r="J24" s="30"/>
      <c r="K24" s="30"/>
      <c r="L24" s="3"/>
      <c r="M24" s="63" t="s">
        <v>106</v>
      </c>
      <c r="N24" s="64" t="s">
        <v>124</v>
      </c>
      <c r="O24" s="65" t="s">
        <v>151</v>
      </c>
    </row>
    <row r="25" spans="1:15" ht="18" x14ac:dyDescent="0.35">
      <c r="A25" s="3"/>
      <c r="B25" s="60" t="str">
        <f>IF(T!$D$2=T!$M$2,M17,IF(T!$D$2=T!$N$2,N17,O17))</f>
        <v>alternatív hipotézis (ellenhipotézis)</v>
      </c>
      <c r="C25" s="26" t="s">
        <v>173</v>
      </c>
      <c r="D25" s="32"/>
      <c r="E25" s="30"/>
      <c r="F25" s="30"/>
      <c r="G25" s="30"/>
      <c r="H25" s="30"/>
      <c r="I25" s="30"/>
      <c r="J25" s="30"/>
      <c r="K25" s="30"/>
      <c r="L25" s="3"/>
      <c r="M25" s="63" t="s">
        <v>3</v>
      </c>
      <c r="N25" s="64" t="s">
        <v>125</v>
      </c>
      <c r="O25" s="65" t="s">
        <v>152</v>
      </c>
    </row>
    <row r="26" spans="1:15" ht="15" x14ac:dyDescent="0.25">
      <c r="A26" s="3"/>
      <c r="B26" s="60" t="str">
        <f>IF(T!$D$2=T!$M$2,M18,IF(T!$D$2=T!$N$2,N18,O18))</f>
        <v>próba típusa</v>
      </c>
      <c r="C26" s="26"/>
      <c r="D26" s="32"/>
      <c r="E26" s="30"/>
      <c r="F26" s="30"/>
      <c r="G26" s="30"/>
      <c r="H26" s="30"/>
      <c r="I26" s="30"/>
      <c r="J26" s="30"/>
      <c r="K26" s="30"/>
      <c r="L26" s="3"/>
      <c r="M26" s="63" t="s">
        <v>1</v>
      </c>
      <c r="N26" s="64" t="s">
        <v>126</v>
      </c>
      <c r="O26" s="65" t="s">
        <v>153</v>
      </c>
    </row>
    <row r="27" spans="1:15" ht="15" x14ac:dyDescent="0.25">
      <c r="A27" s="3"/>
      <c r="B27" s="4"/>
      <c r="C27" s="3"/>
      <c r="D27" s="4"/>
      <c r="E27" s="30"/>
      <c r="F27" s="30"/>
      <c r="G27" s="30"/>
      <c r="H27" s="30"/>
      <c r="I27" s="30"/>
      <c r="J27" s="30"/>
      <c r="K27" s="30"/>
      <c r="L27" s="3"/>
      <c r="M27" s="63" t="s">
        <v>26</v>
      </c>
      <c r="N27" s="64" t="s">
        <v>127</v>
      </c>
      <c r="O27" s="65" t="s">
        <v>154</v>
      </c>
    </row>
    <row r="28" spans="1:15" ht="15" x14ac:dyDescent="0.25">
      <c r="A28" s="3"/>
      <c r="B28" s="60" t="str">
        <f>IF(T!$D$2=T!$M$2,M23,IF(T!$D$2=T!$N$2,N23,O23))</f>
        <v>elemszám</v>
      </c>
      <c r="C28" s="27" t="s">
        <v>103</v>
      </c>
      <c r="D28" s="32"/>
      <c r="E28" s="30"/>
      <c r="F28" s="30"/>
      <c r="G28" s="30"/>
      <c r="H28" s="30"/>
      <c r="I28" s="30"/>
      <c r="J28" s="30"/>
      <c r="K28" s="30"/>
      <c r="L28" s="3"/>
      <c r="M28" s="63" t="s">
        <v>112</v>
      </c>
      <c r="N28" s="64" t="s">
        <v>128</v>
      </c>
      <c r="O28" s="65" t="s">
        <v>155</v>
      </c>
    </row>
    <row r="29" spans="1:15" ht="15" x14ac:dyDescent="0.25">
      <c r="A29" s="3"/>
      <c r="B29" s="60" t="str">
        <f>IF(T!$D$2=T!$M$2,M24,IF(T!$D$2=T!$N$2,N24,O24))</f>
        <v>szabadsági fokok száma</v>
      </c>
      <c r="C29" s="26" t="s">
        <v>174</v>
      </c>
      <c r="D29" s="32"/>
      <c r="E29" s="30"/>
      <c r="F29" s="30"/>
      <c r="G29" s="30"/>
      <c r="H29" s="30"/>
      <c r="I29" s="30"/>
      <c r="J29" s="30"/>
      <c r="K29" s="30"/>
      <c r="L29" s="3"/>
      <c r="M29" s="63" t="s">
        <v>181</v>
      </c>
      <c r="N29" s="64" t="s">
        <v>129</v>
      </c>
      <c r="O29" s="65" t="s">
        <v>156</v>
      </c>
    </row>
    <row r="30" spans="1:15" ht="18" x14ac:dyDescent="0.35">
      <c r="A30" s="3"/>
      <c r="B30" s="60" t="str">
        <f>IF(T!$D$2=T!$M$2,M25,IF(T!$D$2=T!$N$2,N25,O25))</f>
        <v>átlag</v>
      </c>
      <c r="C30" s="27" t="s">
        <v>175</v>
      </c>
      <c r="D30" s="32"/>
      <c r="E30" s="30"/>
      <c r="F30" s="30"/>
      <c r="G30" s="30"/>
      <c r="H30" s="30"/>
      <c r="I30" s="30"/>
      <c r="J30" s="30"/>
      <c r="K30" s="30"/>
      <c r="L30" s="3"/>
      <c r="M30" s="63" t="s">
        <v>182</v>
      </c>
      <c r="N30" s="64" t="s">
        <v>130</v>
      </c>
      <c r="O30" s="65" t="s">
        <v>157</v>
      </c>
    </row>
    <row r="31" spans="1:15" ht="15" x14ac:dyDescent="0.25">
      <c r="A31" s="3"/>
      <c r="B31" s="60" t="str">
        <f>IF(T!$D$2=T!$M$2,M26,IF(T!$D$2=T!$N$2,N26,O26))</f>
        <v>szórás</v>
      </c>
      <c r="C31" s="27" t="s">
        <v>104</v>
      </c>
      <c r="D31" s="32"/>
      <c r="E31" s="30"/>
      <c r="F31" s="30"/>
      <c r="G31" s="30"/>
      <c r="H31" s="30"/>
      <c r="I31" s="30"/>
      <c r="J31" s="30"/>
      <c r="K31" s="30"/>
      <c r="L31" s="3"/>
      <c r="M31" s="63" t="s">
        <v>183</v>
      </c>
      <c r="N31" s="64" t="s">
        <v>131</v>
      </c>
      <c r="O31" s="65" t="s">
        <v>158</v>
      </c>
    </row>
    <row r="32" spans="1:15" ht="18" x14ac:dyDescent="0.35">
      <c r="A32" s="3"/>
      <c r="B32" s="60" t="str">
        <f>IF(T!$D$2=T!$M$2,M27,IF(T!$D$2=T!$N$2,N27,O27))</f>
        <v>standard hiba</v>
      </c>
      <c r="C32" s="27" t="s">
        <v>176</v>
      </c>
      <c r="D32" s="32"/>
      <c r="E32" s="30"/>
      <c r="F32" s="30"/>
      <c r="G32" s="30"/>
      <c r="H32" s="30"/>
      <c r="I32" s="30"/>
      <c r="J32" s="30"/>
      <c r="K32" s="30"/>
      <c r="L32" s="3"/>
    </row>
    <row r="33" spans="1:15" ht="15" x14ac:dyDescent="0.25">
      <c r="A33" s="3"/>
      <c r="B33" s="60" t="str">
        <f>IF(T!$D$2=T!$M$2,M28,IF(T!$D$2=T!$N$2,N28,O28))</f>
        <v>a minta t-értéke (képlettel)</v>
      </c>
      <c r="C33" s="27" t="s">
        <v>105</v>
      </c>
      <c r="D33" s="32"/>
      <c r="E33" s="30"/>
      <c r="F33" s="30"/>
      <c r="G33" s="30"/>
      <c r="H33" s="30"/>
      <c r="I33" s="30"/>
      <c r="J33" s="30"/>
      <c r="K33" s="30"/>
      <c r="L33" s="3"/>
      <c r="M33" s="63" t="s">
        <v>113</v>
      </c>
      <c r="N33" s="64" t="s">
        <v>132</v>
      </c>
      <c r="O33" s="65" t="s">
        <v>159</v>
      </c>
    </row>
    <row r="34" spans="1:15" ht="30" x14ac:dyDescent="0.25">
      <c r="A34" s="3"/>
      <c r="B34" s="60" t="str">
        <f>IF(T!$D$2=T!$M$2,M29,IF(T!$D$2=T!$N$2,N29,O29))</f>
        <v>a minta kétszélű p(t)-értéke (T.ELOSZLÁS.2SZ)</v>
      </c>
      <c r="C34" s="26" t="s">
        <v>177</v>
      </c>
      <c r="D34" s="32"/>
      <c r="E34" s="30"/>
      <c r="F34" s="30"/>
      <c r="G34" s="30"/>
      <c r="H34" s="30"/>
      <c r="I34" s="30"/>
      <c r="J34" s="30"/>
      <c r="K34" s="30"/>
      <c r="L34" s="3"/>
      <c r="M34" s="63" t="s">
        <v>114</v>
      </c>
      <c r="N34" s="64" t="s">
        <v>133</v>
      </c>
      <c r="O34" s="65" t="s">
        <v>160</v>
      </c>
    </row>
    <row r="35" spans="1:15" ht="30" x14ac:dyDescent="0.25">
      <c r="A35" s="3"/>
      <c r="B35" s="60" t="str">
        <f>IF(T!$D$2=T!$M$2,M30,IF(T!$D$2=T!$N$2,N30,O30))</f>
        <v>a minta kétszélű p(t)-értéke (T.PRÓB)</v>
      </c>
      <c r="C35" s="26" t="s">
        <v>177</v>
      </c>
      <c r="D35" s="32"/>
      <c r="E35" s="30"/>
      <c r="F35" s="30"/>
      <c r="G35" s="30"/>
      <c r="H35" s="30"/>
      <c r="I35" s="30"/>
      <c r="J35" s="30"/>
      <c r="K35" s="30"/>
      <c r="L35" s="3"/>
      <c r="M35" s="63" t="s">
        <v>115</v>
      </c>
      <c r="N35" s="64" t="s">
        <v>134</v>
      </c>
      <c r="O35" s="65" t="s">
        <v>161</v>
      </c>
    </row>
    <row r="36" spans="1:15" ht="15" x14ac:dyDescent="0.25">
      <c r="A36" s="3"/>
      <c r="B36" s="60" t="str">
        <f>IF(T!$D$2=T!$M$2,M31,IF(T!$D$2=T!$N$2,N31,O31))</f>
        <v>a minta t-értéke (T.INVERZ.2SZ)</v>
      </c>
      <c r="C36" s="27" t="s">
        <v>105</v>
      </c>
      <c r="D36" s="32"/>
      <c r="E36" s="30"/>
      <c r="F36" s="30"/>
      <c r="G36" s="30"/>
      <c r="H36" s="30"/>
      <c r="I36" s="30"/>
      <c r="J36" s="30"/>
      <c r="K36" s="30"/>
      <c r="L36" s="3"/>
    </row>
    <row r="37" spans="1:15" ht="15" x14ac:dyDescent="0.25">
      <c r="A37" s="3"/>
      <c r="B37" s="4"/>
      <c r="C37" s="3"/>
      <c r="D37" s="4"/>
      <c r="E37" s="30"/>
      <c r="F37" s="30"/>
      <c r="G37" s="30"/>
      <c r="H37" s="30"/>
      <c r="I37" s="30"/>
      <c r="J37" s="30"/>
      <c r="K37" s="30"/>
      <c r="L37" s="3"/>
      <c r="M37" s="63" t="s">
        <v>162</v>
      </c>
      <c r="N37" s="64" t="s">
        <v>135</v>
      </c>
      <c r="O37" s="65" t="s">
        <v>164</v>
      </c>
    </row>
    <row r="38" spans="1:15" ht="15" x14ac:dyDescent="0.25">
      <c r="A38" s="3"/>
      <c r="B38" s="60" t="str">
        <f>IF(T!$D$2=T!$M$2,M33,IF(T!$D$2=T!$N$2,N33,O33))</f>
        <v>eredmény</v>
      </c>
      <c r="C38" s="26"/>
      <c r="D38" s="32"/>
      <c r="E38" s="30"/>
      <c r="F38" s="30"/>
      <c r="G38" s="30"/>
      <c r="H38" s="30"/>
      <c r="I38" s="30"/>
      <c r="J38" s="30"/>
      <c r="K38" s="30"/>
      <c r="L38" s="3"/>
      <c r="M38" s="63" t="s">
        <v>163</v>
      </c>
      <c r="N38" s="64" t="s">
        <v>136</v>
      </c>
      <c r="O38" s="65" t="s">
        <v>165</v>
      </c>
    </row>
    <row r="39" spans="1:15" ht="15" x14ac:dyDescent="0.25">
      <c r="A39" s="3"/>
      <c r="B39" s="60" t="str">
        <f>IF(T!$D$2=T!$M$2,M34,IF(T!$D$2=T!$N$2,N34,O34))</f>
        <v>döntés</v>
      </c>
      <c r="C39" s="26"/>
      <c r="D39" s="32"/>
      <c r="E39" s="30"/>
      <c r="F39" s="30"/>
      <c r="G39" s="30"/>
      <c r="H39" s="30"/>
      <c r="I39" s="30"/>
      <c r="J39" s="30"/>
      <c r="K39" s="30"/>
      <c r="L39" s="3"/>
    </row>
    <row r="40" spans="1:15" ht="15" x14ac:dyDescent="0.25">
      <c r="A40" s="3"/>
      <c r="B40" s="60" t="str">
        <f>IF(T!$D$2=T!$M$2,M35,IF(T!$D$2=T!$N$2,N35,O35))</f>
        <v>válasz</v>
      </c>
      <c r="C40" s="26"/>
      <c r="D40" s="32"/>
      <c r="E40" s="30"/>
      <c r="F40" s="30"/>
      <c r="G40" s="30"/>
      <c r="H40" s="30"/>
      <c r="I40" s="30"/>
      <c r="J40" s="30"/>
      <c r="K40" s="30"/>
      <c r="L40" s="3"/>
      <c r="M40" s="63" t="s">
        <v>30</v>
      </c>
      <c r="N40" s="64" t="s">
        <v>201</v>
      </c>
      <c r="O40" s="65" t="s">
        <v>202</v>
      </c>
    </row>
    <row r="41" spans="1:15" ht="15" x14ac:dyDescent="0.25">
      <c r="A41" s="3"/>
      <c r="B41" s="4"/>
      <c r="C41" s="3"/>
      <c r="D41" s="4"/>
      <c r="E41" s="30"/>
      <c r="F41" s="30"/>
      <c r="G41" s="30"/>
      <c r="H41" s="30"/>
      <c r="I41" s="30"/>
      <c r="J41" s="30"/>
      <c r="K41" s="30"/>
      <c r="L41" s="3"/>
      <c r="M41" s="63" t="s">
        <v>31</v>
      </c>
      <c r="N41" s="64" t="s">
        <v>203</v>
      </c>
      <c r="O41" s="65" t="s">
        <v>204</v>
      </c>
    </row>
    <row r="42" spans="1:15" ht="30" x14ac:dyDescent="0.25">
      <c r="A42" s="3"/>
      <c r="B42" s="60" t="str">
        <f>IF(T!$D$2=T!$M$2,M37,IF(T!$D$2=T!$N$2,N37,O37))</f>
        <v>lehetséges döntési hiba típusa</v>
      </c>
      <c r="C42" s="26"/>
      <c r="D42" s="32"/>
      <c r="E42" s="30"/>
      <c r="F42" s="30"/>
      <c r="G42" s="30"/>
      <c r="H42" s="30"/>
      <c r="I42" s="30"/>
      <c r="J42" s="30"/>
      <c r="K42" s="30"/>
      <c r="L42" s="3"/>
      <c r="M42" s="63" t="s">
        <v>198</v>
      </c>
      <c r="N42" s="64" t="s">
        <v>199</v>
      </c>
      <c r="O42" s="65" t="s">
        <v>200</v>
      </c>
    </row>
    <row r="43" spans="1:15" ht="15" x14ac:dyDescent="0.25">
      <c r="A43" s="3"/>
      <c r="B43" s="60" t="str">
        <f>IF(T!$D$2=T!$M$2,M38,IF(T!$D$2=T!$N$2,N38,O38))</f>
        <v>hiba valószínűsége</v>
      </c>
      <c r="C43" s="26"/>
      <c r="D43" s="32"/>
      <c r="E43" s="3"/>
      <c r="F43" s="3"/>
      <c r="G43" s="3"/>
      <c r="H43" s="3"/>
      <c r="I43" s="3"/>
      <c r="J43" s="3"/>
      <c r="K43" s="3"/>
      <c r="L43" s="3"/>
    </row>
    <row r="44" spans="1:15" ht="15" x14ac:dyDescent="0.25">
      <c r="A44" s="3"/>
      <c r="B44" s="4"/>
      <c r="C44" s="3"/>
      <c r="D44" s="3"/>
      <c r="E44" s="3"/>
      <c r="F44" s="3"/>
      <c r="G44" s="3"/>
      <c r="H44" s="3"/>
      <c r="I44" s="3"/>
      <c r="J44" s="3"/>
      <c r="K44" s="3"/>
      <c r="L44" s="3"/>
      <c r="M44" s="63" t="s">
        <v>205</v>
      </c>
      <c r="N44" s="64" t="s">
        <v>206</v>
      </c>
      <c r="O44" s="65" t="s">
        <v>207</v>
      </c>
    </row>
    <row r="45" spans="1:15" ht="15" x14ac:dyDescent="0.25">
      <c r="A45" s="3"/>
      <c r="B45" s="4"/>
      <c r="C45" s="3"/>
      <c r="D45" s="3"/>
      <c r="E45" s="3"/>
      <c r="F45" s="3"/>
      <c r="G45" s="3"/>
      <c r="H45" s="3"/>
      <c r="I45" s="3"/>
      <c r="J45" s="3"/>
      <c r="K45" s="3"/>
      <c r="L45" s="3"/>
      <c r="M45" s="63" t="s">
        <v>29</v>
      </c>
      <c r="N45" s="64" t="s">
        <v>143</v>
      </c>
      <c r="O45" s="65" t="s">
        <v>172</v>
      </c>
    </row>
    <row r="46" spans="1:15" ht="15" x14ac:dyDescent="0.25">
      <c r="A46" s="3"/>
      <c r="B46" s="4"/>
      <c r="C46" s="3"/>
      <c r="D46" s="3"/>
      <c r="E46" s="3"/>
      <c r="F46" s="3"/>
      <c r="G46" s="3"/>
      <c r="H46" s="3"/>
      <c r="I46" s="3"/>
      <c r="J46" s="3"/>
      <c r="K46" s="3"/>
      <c r="L46" s="3"/>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workbookViewId="0"/>
  </sheetViews>
  <sheetFormatPr defaultColWidth="0" defaultRowHeight="14.1" customHeight="1" zeroHeight="1" x14ac:dyDescent="0.25"/>
  <cols>
    <col min="1" max="1" width="8.85546875" customWidth="1"/>
    <col min="2" max="2" width="35.85546875" style="1" customWidth="1"/>
    <col min="3" max="3" width="14"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ht="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ht="15" x14ac:dyDescent="0.25">
      <c r="A3" s="3"/>
      <c r="B3" s="4"/>
      <c r="C3" s="3"/>
      <c r="D3" s="3"/>
      <c r="E3" s="28"/>
      <c r="F3" s="28"/>
      <c r="G3" s="28"/>
      <c r="H3" s="28"/>
      <c r="I3" s="28"/>
      <c r="J3" s="28"/>
      <c r="K3" s="28"/>
      <c r="L3" s="3"/>
    </row>
    <row r="4" spans="1:15" ht="45" x14ac:dyDescent="0.25">
      <c r="A4" s="3"/>
      <c r="B4" s="20" t="str">
        <f>IF(T!$D$2=T!$M$2,M4,IF(T!$D$2=T!$N$2,N4,O4))</f>
        <v>Meg szeretnénk vizsgálni, hogy a Behçet-kór diagnózisának felállításában felhasználható-e a vér káliumszintje.</v>
      </c>
      <c r="C4" s="3"/>
      <c r="D4" s="3"/>
      <c r="E4" s="28"/>
      <c r="F4" s="28"/>
      <c r="G4" s="28"/>
      <c r="H4" s="28"/>
      <c r="I4" s="28"/>
      <c r="J4" s="28"/>
      <c r="K4" s="28"/>
      <c r="L4" s="3"/>
      <c r="M4" s="61" t="s">
        <v>213</v>
      </c>
      <c r="N4" s="64" t="s">
        <v>212</v>
      </c>
      <c r="O4" s="65" t="s">
        <v>214</v>
      </c>
    </row>
    <row r="5" spans="1:15" ht="45" x14ac:dyDescent="0.25">
      <c r="A5" s="3"/>
      <c r="B5" s="21" t="str">
        <f>IF(T!$D$2=T!$M$2,M5,IF(T!$D$2=T!$N$2,N5,O5))</f>
        <v>Ennek céljából megmértük tíz Behçet-kórban szenvedő beteg vérkáliumszintjét.</v>
      </c>
      <c r="C5" s="3"/>
      <c r="D5" s="3"/>
      <c r="E5" s="28"/>
      <c r="F5" s="28"/>
      <c r="G5" s="28"/>
      <c r="H5" s="28"/>
      <c r="I5" s="28"/>
      <c r="J5" s="28"/>
      <c r="K5" s="28"/>
      <c r="L5" s="3"/>
      <c r="M5" s="66" t="s">
        <v>19</v>
      </c>
      <c r="N5" s="64" t="s">
        <v>215</v>
      </c>
      <c r="O5" s="65" t="s">
        <v>218</v>
      </c>
    </row>
    <row r="6" spans="1:15" ht="45" x14ac:dyDescent="0.25">
      <c r="A6" s="3"/>
      <c r="B6" s="21" t="str">
        <f>IF(T!$D$2=T!$M$2,M6,IF(T!$D$2=T!$N$2,N6,O6))</f>
        <v>A mért adatok a C oszlopban találhatók. Feltesszük, hogy a változó eloszlása normális.</v>
      </c>
      <c r="C6" s="3"/>
      <c r="D6" s="3"/>
      <c r="E6" s="28"/>
      <c r="F6" s="28"/>
      <c r="G6" s="28"/>
      <c r="H6" s="28"/>
      <c r="I6" s="28"/>
      <c r="J6" s="28"/>
      <c r="K6" s="28"/>
      <c r="L6" s="3"/>
      <c r="M6" s="63" t="s">
        <v>208</v>
      </c>
      <c r="N6" s="64" t="s">
        <v>209</v>
      </c>
      <c r="O6" s="65" t="s">
        <v>210</v>
      </c>
    </row>
    <row r="7" spans="1:15" ht="30" x14ac:dyDescent="0.25">
      <c r="A7" s="3"/>
      <c r="B7" s="21" t="str">
        <f>IF(T!$D$2=T!$M$2,M7,IF(T!$D$2=T!$N$2,N7,O7))</f>
        <v>Van-e jelentős eltérés a normális 4,25 mmol/L értéktől?</v>
      </c>
      <c r="C7" s="3"/>
      <c r="D7" s="3"/>
      <c r="E7" s="28"/>
      <c r="F7" s="28"/>
      <c r="G7" s="28"/>
      <c r="H7" s="28"/>
      <c r="I7" s="28"/>
      <c r="J7" s="28"/>
      <c r="K7" s="28"/>
      <c r="L7" s="3"/>
      <c r="M7" s="61" t="s">
        <v>15</v>
      </c>
      <c r="N7" s="64" t="s">
        <v>216</v>
      </c>
      <c r="O7" s="65" t="s">
        <v>217</v>
      </c>
    </row>
    <row r="8" spans="1:15" ht="15" x14ac:dyDescent="0.25">
      <c r="A8" s="3"/>
      <c r="B8" s="22" t="str">
        <f>IF(T!$D$2=T!$M$2,M8,IF(T!$D$2=T!$N$2,N8,O8))</f>
        <v>szignifikanciaszint: 5%</v>
      </c>
      <c r="C8" s="3"/>
      <c r="D8" s="3"/>
      <c r="E8" s="28"/>
      <c r="F8" s="28"/>
      <c r="G8" s="28"/>
      <c r="H8" s="28"/>
      <c r="I8" s="28"/>
      <c r="J8" s="28"/>
      <c r="K8" s="28"/>
      <c r="L8" s="3"/>
      <c r="M8" s="61" t="s">
        <v>23</v>
      </c>
      <c r="N8" s="64" t="s">
        <v>99</v>
      </c>
      <c r="O8" s="65" t="s">
        <v>90</v>
      </c>
    </row>
    <row r="9" spans="1:15" ht="15" x14ac:dyDescent="0.25">
      <c r="A9" s="3"/>
      <c r="B9" s="4"/>
      <c r="C9" s="3"/>
      <c r="D9" s="3"/>
      <c r="E9" s="28"/>
      <c r="F9" s="28"/>
      <c r="G9" s="28"/>
      <c r="H9" s="28"/>
      <c r="I9" s="28"/>
      <c r="J9" s="28"/>
      <c r="K9" s="28"/>
      <c r="L9" s="3"/>
    </row>
    <row r="10" spans="1:15" ht="30" x14ac:dyDescent="0.25">
      <c r="A10" s="3"/>
      <c r="B10" s="4"/>
      <c r="C10" s="16" t="str">
        <f>IF(T!$D$2=T!$M$2,M10,IF(T!$D$2=T!$N$2,N10,O10))</f>
        <v>Vérkáliumszint (mmol/L)</v>
      </c>
      <c r="D10" s="40"/>
      <c r="E10" s="37"/>
      <c r="F10" s="28"/>
      <c r="G10" s="28"/>
      <c r="H10" s="28"/>
      <c r="I10" s="28"/>
      <c r="J10" s="28"/>
      <c r="K10" s="28"/>
      <c r="L10" s="3"/>
      <c r="M10" s="63" t="s">
        <v>11</v>
      </c>
      <c r="N10" s="64" t="s">
        <v>98</v>
      </c>
      <c r="O10" s="65" t="s">
        <v>91</v>
      </c>
    </row>
    <row r="11" spans="1:15" ht="30" x14ac:dyDescent="0.25">
      <c r="A11" s="3"/>
      <c r="B11" s="4"/>
      <c r="C11" s="16" t="str">
        <f>IF(T!$D$2=T!$M$2,M11,IF(T!$D$2=T!$N$2,N11,O11))</f>
        <v>Betegek adatai</v>
      </c>
      <c r="D11" s="41" t="str">
        <f>IF(T!$D$2=T!$M$2,M12,IF(T!$D$2=T!$N$2,N12,O12))</f>
        <v>Referenciaérték (μ)</v>
      </c>
      <c r="E11" s="38" t="str">
        <f>IF(T!$D$2=T!$M$2,M13,IF(T!$D$2=T!$N$2,N13,O13))</f>
        <v>Eltérések</v>
      </c>
      <c r="F11" s="30"/>
      <c r="G11" s="30"/>
      <c r="H11" s="30"/>
      <c r="I11" s="30"/>
      <c r="J11" s="30"/>
      <c r="K11" s="30"/>
      <c r="L11" s="3"/>
      <c r="M11" s="63" t="s">
        <v>184</v>
      </c>
      <c r="N11" s="64" t="s">
        <v>185</v>
      </c>
      <c r="O11" s="65" t="s">
        <v>186</v>
      </c>
    </row>
    <row r="12" spans="1:15" ht="15" x14ac:dyDescent="0.25">
      <c r="A12" s="3"/>
      <c r="B12" s="4"/>
      <c r="C12" s="36">
        <v>4.7</v>
      </c>
      <c r="D12" s="42">
        <v>4.25</v>
      </c>
      <c r="E12" s="39">
        <v>0.45000000000000018</v>
      </c>
      <c r="F12" s="30"/>
      <c r="G12" s="30"/>
      <c r="H12" s="30"/>
      <c r="I12" s="30"/>
      <c r="J12" s="30"/>
      <c r="K12" s="30"/>
      <c r="L12" s="3"/>
      <c r="M12" s="63" t="s">
        <v>338</v>
      </c>
      <c r="N12" s="64" t="s">
        <v>339</v>
      </c>
      <c r="O12" s="65" t="s">
        <v>340</v>
      </c>
    </row>
    <row r="13" spans="1:15" ht="15" x14ac:dyDescent="0.25">
      <c r="A13" s="3"/>
      <c r="B13" s="4"/>
      <c r="C13" s="36">
        <v>4.3</v>
      </c>
      <c r="D13" s="42">
        <v>4.25</v>
      </c>
      <c r="E13" s="39">
        <v>4.9999999999999822E-2</v>
      </c>
      <c r="F13" s="30"/>
      <c r="G13" s="30"/>
      <c r="H13" s="30"/>
      <c r="I13" s="30"/>
      <c r="J13" s="30"/>
      <c r="K13" s="30"/>
      <c r="L13" s="3"/>
      <c r="M13" s="63" t="s">
        <v>25</v>
      </c>
      <c r="N13" s="64" t="s">
        <v>95</v>
      </c>
      <c r="O13" s="65" t="s">
        <v>94</v>
      </c>
    </row>
    <row r="14" spans="1:15" ht="15" x14ac:dyDescent="0.25">
      <c r="A14" s="3"/>
      <c r="B14" s="4"/>
      <c r="C14" s="36">
        <v>4.3</v>
      </c>
      <c r="D14" s="42">
        <v>4.25</v>
      </c>
      <c r="E14" s="39">
        <v>4.9999999999999822E-2</v>
      </c>
      <c r="F14" s="30"/>
      <c r="G14" s="30"/>
      <c r="H14" s="30"/>
      <c r="I14" s="30"/>
      <c r="J14" s="30"/>
      <c r="K14" s="30"/>
      <c r="L14" s="3"/>
    </row>
    <row r="15" spans="1:15" ht="15" x14ac:dyDescent="0.25">
      <c r="A15" s="3"/>
      <c r="B15" s="4"/>
      <c r="C15" s="36">
        <v>4.5999999999999996</v>
      </c>
      <c r="D15" s="42">
        <v>4.25</v>
      </c>
      <c r="E15" s="39">
        <v>0.34999999999999964</v>
      </c>
      <c r="F15" s="30"/>
      <c r="G15" s="30"/>
      <c r="H15" s="30"/>
      <c r="I15" s="30"/>
      <c r="J15" s="30"/>
      <c r="K15" s="30"/>
      <c r="L15" s="3"/>
      <c r="M15" s="63" t="s">
        <v>107</v>
      </c>
      <c r="N15" s="64" t="s">
        <v>119</v>
      </c>
      <c r="O15" s="65" t="s">
        <v>144</v>
      </c>
    </row>
    <row r="16" spans="1:15" ht="15" x14ac:dyDescent="0.25">
      <c r="A16" s="3"/>
      <c r="B16" s="4"/>
      <c r="C16" s="36">
        <v>4.2</v>
      </c>
      <c r="D16" s="42">
        <v>4.25</v>
      </c>
      <c r="E16" s="39">
        <v>-4.9999999999999822E-2</v>
      </c>
      <c r="F16" s="30"/>
      <c r="G16" s="30"/>
      <c r="H16" s="30"/>
      <c r="I16" s="30"/>
      <c r="J16" s="30"/>
      <c r="K16" s="30"/>
      <c r="L16" s="3"/>
      <c r="M16" s="63" t="s">
        <v>108</v>
      </c>
      <c r="N16" s="64" t="s">
        <v>120</v>
      </c>
      <c r="O16" s="65" t="s">
        <v>145</v>
      </c>
    </row>
    <row r="17" spans="1:15" ht="15" x14ac:dyDescent="0.25">
      <c r="A17" s="3"/>
      <c r="B17" s="4"/>
      <c r="C17" s="36">
        <v>4.5</v>
      </c>
      <c r="D17" s="42">
        <v>4.25</v>
      </c>
      <c r="E17" s="39">
        <v>0.25</v>
      </c>
      <c r="F17" s="30"/>
      <c r="G17" s="30"/>
      <c r="H17" s="30"/>
      <c r="I17" s="30"/>
      <c r="J17" s="30"/>
      <c r="K17" s="30"/>
      <c r="L17" s="3"/>
      <c r="M17" s="63" t="s">
        <v>109</v>
      </c>
      <c r="N17" s="64" t="s">
        <v>121</v>
      </c>
      <c r="O17" s="65" t="s">
        <v>146</v>
      </c>
    </row>
    <row r="18" spans="1:15" ht="15" x14ac:dyDescent="0.25">
      <c r="A18" s="3"/>
      <c r="B18" s="4"/>
      <c r="C18" s="36">
        <v>4.5999999999999996</v>
      </c>
      <c r="D18" s="42">
        <v>4.25</v>
      </c>
      <c r="E18" s="39">
        <v>0.34999999999999964</v>
      </c>
      <c r="F18" s="30"/>
      <c r="G18" s="30"/>
      <c r="H18" s="30"/>
      <c r="I18" s="30"/>
      <c r="J18" s="30"/>
      <c r="K18" s="30"/>
      <c r="L18" s="3"/>
      <c r="M18" s="63" t="s">
        <v>320</v>
      </c>
      <c r="N18" s="64" t="s">
        <v>322</v>
      </c>
      <c r="O18" s="65" t="s">
        <v>323</v>
      </c>
    </row>
    <row r="19" spans="1:15" ht="15" x14ac:dyDescent="0.25">
      <c r="A19" s="3"/>
      <c r="B19" s="4"/>
      <c r="C19" s="36">
        <v>5.2</v>
      </c>
      <c r="D19" s="42">
        <v>4.25</v>
      </c>
      <c r="E19" s="39">
        <v>0.95000000000000018</v>
      </c>
      <c r="F19" s="30"/>
      <c r="G19" s="30"/>
      <c r="H19" s="30"/>
      <c r="I19" s="30"/>
      <c r="J19" s="30"/>
      <c r="K19" s="30"/>
      <c r="L19" s="3"/>
      <c r="M19" s="63" t="s">
        <v>18</v>
      </c>
      <c r="N19" s="64" t="s">
        <v>190</v>
      </c>
      <c r="O19" s="65" t="s">
        <v>191</v>
      </c>
    </row>
    <row r="20" spans="1:15" ht="15" x14ac:dyDescent="0.25">
      <c r="A20" s="3"/>
      <c r="B20" s="4"/>
      <c r="C20" s="36">
        <v>4.4000000000000004</v>
      </c>
      <c r="D20" s="42">
        <v>4.25</v>
      </c>
      <c r="E20" s="39">
        <v>0.15000000000000036</v>
      </c>
      <c r="F20" s="30"/>
      <c r="G20" s="30"/>
      <c r="H20" s="30"/>
      <c r="I20" s="30"/>
      <c r="J20" s="30"/>
      <c r="K20" s="30"/>
      <c r="L20" s="3"/>
      <c r="M20" s="63" t="s">
        <v>192</v>
      </c>
      <c r="N20" s="64" t="s">
        <v>193</v>
      </c>
      <c r="O20" s="65" t="s">
        <v>194</v>
      </c>
    </row>
    <row r="21" spans="1:15" ht="15" x14ac:dyDescent="0.25">
      <c r="A21" s="3"/>
      <c r="B21" s="4"/>
      <c r="C21" s="36">
        <v>4.9000000000000004</v>
      </c>
      <c r="D21" s="42">
        <v>4.25</v>
      </c>
      <c r="E21" s="39">
        <v>0.65000000000000036</v>
      </c>
      <c r="F21" s="30"/>
      <c r="G21" s="30"/>
      <c r="H21" s="30"/>
      <c r="I21" s="30"/>
      <c r="J21" s="30"/>
      <c r="K21" s="30"/>
      <c r="L21" s="3"/>
      <c r="M21" s="63" t="s">
        <v>195</v>
      </c>
      <c r="N21" s="64" t="s">
        <v>196</v>
      </c>
      <c r="O21" s="65" t="s">
        <v>197</v>
      </c>
    </row>
    <row r="22" spans="1:15" ht="15" x14ac:dyDescent="0.25">
      <c r="A22" s="3"/>
      <c r="B22" s="4"/>
      <c r="C22" s="3"/>
      <c r="D22" s="3"/>
      <c r="E22" s="30"/>
      <c r="F22" s="30"/>
      <c r="G22" s="30"/>
      <c r="H22" s="30"/>
      <c r="I22" s="30"/>
      <c r="J22" s="30"/>
      <c r="K22" s="30"/>
      <c r="L22" s="3"/>
      <c r="M22" s="63" t="s">
        <v>321</v>
      </c>
      <c r="N22" s="64" t="s">
        <v>328</v>
      </c>
      <c r="O22" s="65" t="s">
        <v>324</v>
      </c>
    </row>
    <row r="23" spans="1:15" ht="45" x14ac:dyDescent="0.25">
      <c r="A23" s="3"/>
      <c r="B23" s="16" t="str">
        <f>IF(T!$D$2=T!$M$2,M15,IF(T!$D$2=T!$N$2,N15,O15))</f>
        <v>kérdés</v>
      </c>
      <c r="C23" s="26"/>
      <c r="D23" s="32" t="str">
        <f>IF(T!$D$2=T!$M$2,M19,IF(T!$D$2=T!$N$2,N19,O19))</f>
        <v>Van-e jelentős eltérés?</v>
      </c>
      <c r="E23" s="30"/>
      <c r="F23" s="30"/>
      <c r="G23" s="30"/>
      <c r="H23" s="30"/>
      <c r="I23" s="30"/>
      <c r="J23" s="30"/>
      <c r="K23" s="30"/>
      <c r="L23" s="3"/>
      <c r="M23" s="63" t="s">
        <v>24</v>
      </c>
      <c r="N23" s="64" t="s">
        <v>123</v>
      </c>
      <c r="O23" s="65" t="s">
        <v>150</v>
      </c>
    </row>
    <row r="24" spans="1:15" ht="61.5" x14ac:dyDescent="0.35">
      <c r="A24" s="3"/>
      <c r="B24" s="16" t="str">
        <f>IF(T!$D$2=T!$M$2,M16,IF(T!$D$2=T!$N$2,N16,O16))</f>
        <v>nullhipotézis</v>
      </c>
      <c r="C24" s="26" t="s">
        <v>337</v>
      </c>
      <c r="D24" s="32" t="str">
        <f>IF(T!$D$2=T!$M$2,M20,IF(T!$D$2=T!$N$2,N20,O20))</f>
        <v>Az eltérés nem jelentős (véletlen hiba okozza).</v>
      </c>
      <c r="E24" s="30"/>
      <c r="F24" s="30"/>
      <c r="G24" s="30"/>
      <c r="H24" s="30"/>
      <c r="I24" s="30"/>
      <c r="J24" s="30"/>
      <c r="K24" s="30"/>
      <c r="L24" s="3"/>
      <c r="M24" s="63" t="s">
        <v>106</v>
      </c>
      <c r="N24" s="64" t="s">
        <v>124</v>
      </c>
      <c r="O24" s="65" t="s">
        <v>151</v>
      </c>
    </row>
    <row r="25" spans="1:15" ht="61.5" x14ac:dyDescent="0.35">
      <c r="A25" s="3"/>
      <c r="B25" s="16" t="str">
        <f>IF(T!$D$2=T!$M$2,M17,IF(T!$D$2=T!$N$2,N17,O17))</f>
        <v>alternatív hipotézis (ellenhipotézis)</v>
      </c>
      <c r="C25" s="26" t="s">
        <v>173</v>
      </c>
      <c r="D25" s="32" t="str">
        <f>IF(T!$D$2=T!$M$2,M21,IF(T!$D$2=T!$N$2,N21,O21))</f>
        <v>Az eltérés jelentős (rendszeres eltérés okozza).</v>
      </c>
      <c r="E25" s="30"/>
      <c r="F25" s="30"/>
      <c r="G25" s="30"/>
      <c r="H25" s="30"/>
      <c r="I25" s="30"/>
      <c r="J25" s="30"/>
      <c r="K25" s="30"/>
      <c r="L25" s="3"/>
      <c r="M25" s="63" t="s">
        <v>3</v>
      </c>
      <c r="N25" s="64" t="s">
        <v>125</v>
      </c>
      <c r="O25" s="65" t="s">
        <v>152</v>
      </c>
    </row>
    <row r="26" spans="1:15" ht="30" x14ac:dyDescent="0.25">
      <c r="A26" s="3"/>
      <c r="B26" s="60" t="str">
        <f>IF(T!$D$2=T!$M$2,M18,IF(T!$D$2=T!$N$2,N18,O18))</f>
        <v>próba típusa</v>
      </c>
      <c r="C26" s="26"/>
      <c r="D26" s="32" t="str">
        <f>IF(T!$D$2=T!$M$2,M22,IF(T!$D$2=T!$N$2,N22,O22))</f>
        <v>egymintás t-próba (valódi)</v>
      </c>
      <c r="E26" s="30"/>
      <c r="F26" s="30"/>
      <c r="G26" s="30"/>
      <c r="H26" s="30"/>
      <c r="I26" s="30"/>
      <c r="J26" s="30"/>
      <c r="K26" s="30"/>
      <c r="L26" s="3"/>
      <c r="M26" s="63" t="s">
        <v>1</v>
      </c>
      <c r="N26" s="64" t="s">
        <v>126</v>
      </c>
      <c r="O26" s="65" t="s">
        <v>153</v>
      </c>
    </row>
    <row r="27" spans="1:15" ht="15" x14ac:dyDescent="0.25">
      <c r="A27" s="3"/>
      <c r="B27" s="4"/>
      <c r="C27" s="3"/>
      <c r="D27" s="4"/>
      <c r="E27" s="30"/>
      <c r="F27" s="30"/>
      <c r="G27" s="30"/>
      <c r="H27" s="30"/>
      <c r="I27" s="30"/>
      <c r="J27" s="30"/>
      <c r="K27" s="30"/>
      <c r="L27" s="3"/>
      <c r="M27" s="63" t="s">
        <v>26</v>
      </c>
      <c r="N27" s="64" t="s">
        <v>127</v>
      </c>
      <c r="O27" s="65" t="s">
        <v>154</v>
      </c>
    </row>
    <row r="28" spans="1:15" ht="15" x14ac:dyDescent="0.25">
      <c r="A28" s="3"/>
      <c r="B28" s="16" t="str">
        <f>IF(T!$D$2=T!$M$2,M23,IF(T!$D$2=T!$N$2,N23,O23))</f>
        <v>elemszám</v>
      </c>
      <c r="C28" s="27" t="s">
        <v>103</v>
      </c>
      <c r="D28" s="32">
        <f>COUNT(E12:E21)</f>
        <v>10</v>
      </c>
      <c r="E28" s="30"/>
      <c r="F28" s="30"/>
      <c r="G28" s="30"/>
      <c r="H28" s="30"/>
      <c r="I28" s="30"/>
      <c r="J28" s="30"/>
      <c r="K28" s="30"/>
      <c r="L28" s="3"/>
      <c r="M28" s="63" t="s">
        <v>112</v>
      </c>
      <c r="N28" s="64" t="s">
        <v>128</v>
      </c>
      <c r="O28" s="65" t="s">
        <v>155</v>
      </c>
    </row>
    <row r="29" spans="1:15" ht="15" x14ac:dyDescent="0.25">
      <c r="A29" s="3"/>
      <c r="B29" s="16" t="str">
        <f>IF(T!$D$2=T!$M$2,M24,IF(T!$D$2=T!$N$2,N24,O24))</f>
        <v>szabadsági fokok száma</v>
      </c>
      <c r="C29" s="26" t="s">
        <v>174</v>
      </c>
      <c r="D29" s="32">
        <f>D28-1</f>
        <v>9</v>
      </c>
      <c r="E29" s="30"/>
      <c r="F29" s="30"/>
      <c r="G29" s="30"/>
      <c r="H29" s="30"/>
      <c r="I29" s="30"/>
      <c r="J29" s="30"/>
      <c r="K29" s="30"/>
      <c r="L29" s="3"/>
      <c r="M29" s="63" t="s">
        <v>181</v>
      </c>
      <c r="N29" s="64" t="s">
        <v>129</v>
      </c>
      <c r="O29" s="65" t="s">
        <v>156</v>
      </c>
    </row>
    <row r="30" spans="1:15" ht="18" x14ac:dyDescent="0.35">
      <c r="A30" s="3"/>
      <c r="B30" s="16" t="str">
        <f>IF(T!$D$2=T!$M$2,M25,IF(T!$D$2=T!$N$2,N25,O25))</f>
        <v>átlag</v>
      </c>
      <c r="C30" s="27" t="s">
        <v>175</v>
      </c>
      <c r="D30" s="32">
        <f>AVERAGE(E12:E21)</f>
        <v>0.32</v>
      </c>
      <c r="E30" s="30"/>
      <c r="F30" s="30"/>
      <c r="G30" s="30"/>
      <c r="H30" s="30"/>
      <c r="I30" s="30"/>
      <c r="J30" s="30"/>
      <c r="K30" s="30"/>
      <c r="L30" s="3"/>
      <c r="M30" s="63" t="s">
        <v>182</v>
      </c>
      <c r="N30" s="64" t="s">
        <v>130</v>
      </c>
      <c r="O30" s="65" t="s">
        <v>157</v>
      </c>
    </row>
    <row r="31" spans="1:15" ht="15" x14ac:dyDescent="0.25">
      <c r="A31" s="3"/>
      <c r="B31" s="16" t="str">
        <f>IF(T!$D$2=T!$M$2,M26,IF(T!$D$2=T!$N$2,N26,O26))</f>
        <v>szórás</v>
      </c>
      <c r="C31" s="27" t="s">
        <v>104</v>
      </c>
      <c r="D31" s="32">
        <f>_xlfn.STDEV.S(E12:E21)</f>
        <v>0.30568684048294342</v>
      </c>
      <c r="E31" s="30"/>
      <c r="F31" s="30"/>
      <c r="G31" s="30"/>
      <c r="H31" s="30"/>
      <c r="I31" s="30"/>
      <c r="J31" s="30"/>
      <c r="K31" s="30"/>
      <c r="L31" s="3"/>
      <c r="M31" s="63" t="s">
        <v>183</v>
      </c>
      <c r="N31" s="64" t="s">
        <v>131</v>
      </c>
      <c r="O31" s="65" t="s">
        <v>158</v>
      </c>
    </row>
    <row r="32" spans="1:15" ht="18" x14ac:dyDescent="0.35">
      <c r="A32" s="3"/>
      <c r="B32" s="16" t="str">
        <f>IF(T!$D$2=T!$M$2,M27,IF(T!$D$2=T!$N$2,N27,O27))</f>
        <v>standard hiba</v>
      </c>
      <c r="C32" s="27" t="s">
        <v>176</v>
      </c>
      <c r="D32" s="32">
        <f>D31/SQRT(D28)</f>
        <v>9.6666666666666692E-2</v>
      </c>
      <c r="E32" s="30"/>
      <c r="F32" s="30"/>
      <c r="G32" s="30"/>
      <c r="H32" s="30"/>
      <c r="I32" s="30"/>
      <c r="J32" s="30"/>
      <c r="K32" s="30"/>
      <c r="L32" s="3"/>
    </row>
    <row r="33" spans="1:15" ht="15" x14ac:dyDescent="0.25">
      <c r="A33" s="3"/>
      <c r="B33" s="16" t="str">
        <f>IF(T!$D$2=T!$M$2,M28,IF(T!$D$2=T!$N$2,N28,O28))</f>
        <v>a minta t-értéke (képlettel)</v>
      </c>
      <c r="C33" s="27" t="s">
        <v>105</v>
      </c>
      <c r="D33" s="32">
        <f>D30/D32</f>
        <v>3.310344827586206</v>
      </c>
      <c r="E33" s="30"/>
      <c r="F33" s="30"/>
      <c r="G33" s="30"/>
      <c r="H33" s="30"/>
      <c r="I33" s="30"/>
      <c r="J33" s="30"/>
      <c r="K33" s="30"/>
      <c r="L33" s="3"/>
      <c r="M33" s="63" t="s">
        <v>113</v>
      </c>
      <c r="N33" s="64" t="s">
        <v>132</v>
      </c>
      <c r="O33" s="65" t="s">
        <v>159</v>
      </c>
    </row>
    <row r="34" spans="1:15" ht="30" x14ac:dyDescent="0.25">
      <c r="A34" s="3"/>
      <c r="B34" s="16" t="str">
        <f>IF(T!$D$2=T!$M$2,M29,IF(T!$D$2=T!$N$2,N29,O29))</f>
        <v>a minta kétszélű p(t)-értéke (T.ELOSZLÁS.2SZ)</v>
      </c>
      <c r="C34" s="26" t="s">
        <v>177</v>
      </c>
      <c r="D34" s="32">
        <f>_xlfn.T.DIST.2T(D33,D29)</f>
        <v>9.078920675208043E-3</v>
      </c>
      <c r="E34" s="30"/>
      <c r="F34" s="30"/>
      <c r="G34" s="30"/>
      <c r="H34" s="30"/>
      <c r="I34" s="30"/>
      <c r="J34" s="30"/>
      <c r="K34" s="30"/>
      <c r="L34" s="3"/>
      <c r="M34" s="63" t="s">
        <v>114</v>
      </c>
      <c r="N34" s="64" t="s">
        <v>133</v>
      </c>
      <c r="O34" s="65" t="s">
        <v>160</v>
      </c>
    </row>
    <row r="35" spans="1:15" ht="30" x14ac:dyDescent="0.25">
      <c r="A35" s="3"/>
      <c r="B35" s="16" t="str">
        <f>IF(T!$D$2=T!$M$2,M30,IF(T!$D$2=T!$N$2,N30,O30))</f>
        <v>a minta kétszélű p(t)-értéke (T.PRÓB)</v>
      </c>
      <c r="C35" s="26" t="s">
        <v>177</v>
      </c>
      <c r="D35" s="32">
        <f>_xlfn.T.TEST(C12:C21,D12:D21,2,1)</f>
        <v>9.0789206752081367E-3</v>
      </c>
      <c r="E35" s="30"/>
      <c r="F35" s="30"/>
      <c r="G35" s="30"/>
      <c r="H35" s="30"/>
      <c r="I35" s="30"/>
      <c r="J35" s="30"/>
      <c r="K35" s="30"/>
      <c r="L35" s="3"/>
      <c r="M35" s="63" t="s">
        <v>115</v>
      </c>
      <c r="N35" s="64" t="s">
        <v>134</v>
      </c>
      <c r="O35" s="65" t="s">
        <v>161</v>
      </c>
    </row>
    <row r="36" spans="1:15" ht="15" x14ac:dyDescent="0.25">
      <c r="A36" s="3"/>
      <c r="B36" s="16" t="str">
        <f>IF(T!$D$2=T!$M$2,M31,IF(T!$D$2=T!$N$2,N31,O31))</f>
        <v>a minta t-értéke (T.INVERZ.2SZ)</v>
      </c>
      <c r="C36" s="27" t="s">
        <v>105</v>
      </c>
      <c r="D36" s="32">
        <f>_xlfn.T.INV.2T(D35,D29)</f>
        <v>3.3103448275861997</v>
      </c>
      <c r="E36" s="30"/>
      <c r="F36" s="30"/>
      <c r="G36" s="30"/>
      <c r="H36" s="30"/>
      <c r="I36" s="30"/>
      <c r="J36" s="30"/>
      <c r="K36" s="30"/>
      <c r="L36" s="3"/>
    </row>
    <row r="37" spans="1:15" ht="15" x14ac:dyDescent="0.25">
      <c r="A37" s="3"/>
      <c r="B37" s="4"/>
      <c r="C37" s="3"/>
      <c r="D37" s="4"/>
      <c r="E37" s="30"/>
      <c r="F37" s="30"/>
      <c r="G37" s="30"/>
      <c r="H37" s="30"/>
      <c r="I37" s="30"/>
      <c r="J37" s="30"/>
      <c r="K37" s="30"/>
      <c r="L37" s="3"/>
      <c r="M37" s="63" t="s">
        <v>162</v>
      </c>
      <c r="N37" s="64" t="s">
        <v>135</v>
      </c>
      <c r="O37" s="65" t="s">
        <v>164</v>
      </c>
    </row>
    <row r="38" spans="1:15" ht="30" x14ac:dyDescent="0.25">
      <c r="A38" s="3"/>
      <c r="B38" s="16" t="str">
        <f>IF(T!$D$2=T!$M$2,M33,IF(T!$D$2=T!$N$2,N33,O33))</f>
        <v>eredmény</v>
      </c>
      <c r="C38" s="26"/>
      <c r="D38" s="32" t="str">
        <f>IF(T!$D$2=T!$M$2,M40,IF(T!$D$2=T!$N$2,N40,O40))</f>
        <v>p_minta &lt; p_krit</v>
      </c>
      <c r="E38" s="30"/>
      <c r="F38" s="30"/>
      <c r="G38" s="30"/>
      <c r="H38" s="30"/>
      <c r="I38" s="30"/>
      <c r="J38" s="30"/>
      <c r="K38" s="30"/>
      <c r="L38" s="3"/>
      <c r="M38" s="63" t="s">
        <v>163</v>
      </c>
      <c r="N38" s="64" t="s">
        <v>136</v>
      </c>
      <c r="O38" s="65" t="s">
        <v>165</v>
      </c>
    </row>
    <row r="39" spans="1:15" ht="15" x14ac:dyDescent="0.25">
      <c r="A39" s="3"/>
      <c r="B39" s="16" t="str">
        <f>IF(T!$D$2=T!$M$2,M34,IF(T!$D$2=T!$N$2,N34,O34))</f>
        <v>döntés</v>
      </c>
      <c r="C39" s="26"/>
      <c r="D39" s="32" t="str">
        <f>IF(T!$D$2=T!$M$2,M41,IF(T!$D$2=T!$N$2,N41,O41))</f>
        <v>H_0 elvetve</v>
      </c>
      <c r="E39" s="30"/>
      <c r="F39" s="30"/>
      <c r="G39" s="30"/>
      <c r="H39" s="30"/>
      <c r="I39" s="30"/>
      <c r="J39" s="30"/>
      <c r="K39" s="30"/>
      <c r="L39" s="3"/>
    </row>
    <row r="40" spans="1:15" ht="75" x14ac:dyDescent="0.25">
      <c r="A40" s="3"/>
      <c r="B40" s="16" t="str">
        <f>IF(T!$D$2=T!$M$2,M35,IF(T!$D$2=T!$N$2,N35,O35))</f>
        <v>válasz</v>
      </c>
      <c r="C40" s="26"/>
      <c r="D40" s="32" t="str">
        <f>IF(T!$D$2=T!$M$2,M42,IF(T!$D$2=T!$N$2,N42,O42))</f>
        <v>A Behçet-kórban szenvedők értéke lényegesen eltér a referenciaértéktől (nagyobb).</v>
      </c>
      <c r="E40" s="30"/>
      <c r="F40" s="30"/>
      <c r="G40" s="30"/>
      <c r="H40" s="30"/>
      <c r="I40" s="30"/>
      <c r="J40" s="30"/>
      <c r="K40" s="30"/>
      <c r="L40" s="3"/>
      <c r="M40" s="63" t="s">
        <v>30</v>
      </c>
      <c r="N40" s="64" t="s">
        <v>201</v>
      </c>
      <c r="O40" s="65" t="s">
        <v>202</v>
      </c>
    </row>
    <row r="41" spans="1:15" ht="15" x14ac:dyDescent="0.25">
      <c r="A41" s="3"/>
      <c r="B41" s="4"/>
      <c r="C41" s="3"/>
      <c r="D41" s="4"/>
      <c r="E41" s="30"/>
      <c r="F41" s="30"/>
      <c r="G41" s="30"/>
      <c r="H41" s="30"/>
      <c r="I41" s="30"/>
      <c r="J41" s="30"/>
      <c r="K41" s="30"/>
      <c r="L41" s="3"/>
      <c r="M41" s="63" t="s">
        <v>31</v>
      </c>
      <c r="N41" s="64" t="s">
        <v>203</v>
      </c>
      <c r="O41" s="65" t="s">
        <v>204</v>
      </c>
    </row>
    <row r="42" spans="1:15" ht="30" x14ac:dyDescent="0.25">
      <c r="A42" s="3"/>
      <c r="B42" s="16" t="str">
        <f>IF(T!$D$2=T!$M$2,M37,IF(T!$D$2=T!$N$2,N37,O37))</f>
        <v>lehetséges döntési hiba típusa</v>
      </c>
      <c r="C42" s="26"/>
      <c r="D42" s="32" t="str">
        <f>IF(T!$D$2=T!$M$2,M44,IF(T!$D$2=T!$N$2,N44,O44))</f>
        <v>elsőfajú hiba (alfa)</v>
      </c>
      <c r="E42" s="30"/>
      <c r="F42" s="30"/>
      <c r="G42" s="30"/>
      <c r="H42" s="30"/>
      <c r="I42" s="30"/>
      <c r="J42" s="30"/>
      <c r="K42" s="30"/>
      <c r="L42" s="3"/>
      <c r="M42" s="63" t="s">
        <v>198</v>
      </c>
      <c r="N42" s="64" t="s">
        <v>199</v>
      </c>
      <c r="O42" s="65" t="s">
        <v>200</v>
      </c>
    </row>
    <row r="43" spans="1:15" ht="15" x14ac:dyDescent="0.25">
      <c r="A43" s="3"/>
      <c r="B43" s="16" t="str">
        <f>IF(T!$D$2=T!$M$2,M38,IF(T!$D$2=T!$N$2,N38,O38))</f>
        <v>hiba valószínűsége</v>
      </c>
      <c r="C43" s="26"/>
      <c r="D43" s="32">
        <f>D35</f>
        <v>9.0789206752081367E-3</v>
      </c>
      <c r="E43" s="3"/>
      <c r="F43" s="3"/>
      <c r="G43" s="3"/>
      <c r="H43" s="3"/>
      <c r="I43" s="3"/>
      <c r="J43" s="3"/>
      <c r="K43" s="3"/>
      <c r="L43" s="3"/>
    </row>
    <row r="44" spans="1:15" ht="15" x14ac:dyDescent="0.25">
      <c r="A44" s="3"/>
      <c r="B44" s="4"/>
      <c r="C44" s="3"/>
      <c r="D44" s="3"/>
      <c r="E44" s="3"/>
      <c r="F44" s="3"/>
      <c r="G44" s="3"/>
      <c r="H44" s="3"/>
      <c r="I44" s="3"/>
      <c r="J44" s="3"/>
      <c r="K44" s="3"/>
      <c r="L44" s="3"/>
      <c r="M44" s="63" t="s">
        <v>205</v>
      </c>
      <c r="N44" s="64" t="s">
        <v>206</v>
      </c>
      <c r="O44" s="65" t="s">
        <v>207</v>
      </c>
    </row>
    <row r="45" spans="1:15" ht="15" x14ac:dyDescent="0.25">
      <c r="A45" s="3"/>
      <c r="B45" s="4"/>
      <c r="C45" s="3"/>
      <c r="D45" s="3"/>
      <c r="E45" s="3"/>
      <c r="F45" s="3"/>
      <c r="G45" s="3"/>
      <c r="H45" s="3"/>
      <c r="I45" s="3"/>
      <c r="J45" s="3"/>
      <c r="K45" s="3"/>
      <c r="L45" s="3"/>
      <c r="M45" s="63" t="s">
        <v>29</v>
      </c>
      <c r="N45" s="64" t="s">
        <v>143</v>
      </c>
      <c r="O45" s="65" t="s">
        <v>172</v>
      </c>
    </row>
    <row r="46" spans="1:15" ht="15" hidden="1" x14ac:dyDescent="0.25">
      <c r="A46" s="3"/>
      <c r="B46" s="4"/>
      <c r="C46" s="3"/>
      <c r="D46" s="3"/>
      <c r="E46" s="3"/>
      <c r="F46" s="3"/>
      <c r="G46" s="3"/>
      <c r="H46" s="3"/>
      <c r="I46" s="3"/>
      <c r="J46" s="3"/>
      <c r="K46" s="3"/>
      <c r="L46" s="3"/>
    </row>
  </sheetData>
  <pageMargins left="0.7" right="0.7" top="0.75" bottom="0.75" header="0.3" footer="0.3"/>
  <drawing r:id="rId1"/>
  <legacyDrawing r:id="rId2"/>
  <oleObjects>
    <mc:AlternateContent xmlns:mc="http://schemas.openxmlformats.org/markup-compatibility/2006">
      <mc:Choice Requires="x14">
        <oleObject progId="Equation.3" shapeId="17409" r:id="rId3">
          <objectPr defaultSize="0" autoPict="0" r:id="rId4">
            <anchor moveWithCells="1" sizeWithCells="1">
              <from>
                <xdr:col>1</xdr:col>
                <xdr:colOff>828675</xdr:colOff>
                <xdr:row>17</xdr:row>
                <xdr:rowOff>104775</xdr:rowOff>
              </from>
              <to>
                <xdr:col>1</xdr:col>
                <xdr:colOff>2057400</xdr:colOff>
                <xdr:row>21</xdr:row>
                <xdr:rowOff>0</xdr:rowOff>
              </to>
            </anchor>
          </objectPr>
        </oleObject>
      </mc:Choice>
      <mc:Fallback>
        <oleObject progId="Equation.3" shapeId="17409" r:id="rId3"/>
      </mc:Fallback>
    </mc:AlternateContent>
  </oleObjec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workbookViewId="0"/>
  </sheetViews>
  <sheetFormatPr defaultColWidth="0" defaultRowHeight="14.1" customHeight="1" zeroHeight="1" x14ac:dyDescent="0.25"/>
  <cols>
    <col min="1" max="1" width="8.85546875" customWidth="1"/>
    <col min="2" max="2" width="35.85546875" style="1" customWidth="1"/>
    <col min="3" max="3" width="14"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ht="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ht="15" x14ac:dyDescent="0.25">
      <c r="A3" s="3"/>
      <c r="B3" s="4"/>
      <c r="C3" s="3"/>
      <c r="D3" s="3"/>
      <c r="E3" s="28"/>
      <c r="F3" s="28"/>
      <c r="G3" s="28"/>
      <c r="H3" s="28"/>
      <c r="I3" s="28"/>
      <c r="J3" s="28"/>
      <c r="K3" s="28"/>
      <c r="L3" s="3"/>
    </row>
    <row r="4" spans="1:15" ht="45" x14ac:dyDescent="0.25">
      <c r="A4" s="3"/>
      <c r="B4" s="20" t="str">
        <f>IF(T!$D$2=T!$M$2,M4,IF(T!$D$2=T!$N$2,N4,O4))</f>
        <v>Meg szeretnénk vizsgálni, hogy a Basedow-kórban szenvedő betegek vérkáliumszintje segíthet-e a diagnózis felállításában.</v>
      </c>
      <c r="C4" s="3"/>
      <c r="D4" s="3"/>
      <c r="E4" s="28"/>
      <c r="F4" s="28"/>
      <c r="G4" s="28"/>
      <c r="H4" s="28"/>
      <c r="I4" s="28"/>
      <c r="J4" s="28"/>
      <c r="K4" s="28"/>
      <c r="L4" s="3"/>
      <c r="M4" s="71" t="s">
        <v>16</v>
      </c>
      <c r="N4" s="64" t="s">
        <v>219</v>
      </c>
      <c r="O4" s="65" t="s">
        <v>221</v>
      </c>
    </row>
    <row r="5" spans="1:15" ht="60" x14ac:dyDescent="0.25">
      <c r="A5" s="3"/>
      <c r="B5" s="21" t="str">
        <f>IF(T!$D$2=T!$M$2,M5,IF(T!$D$2=T!$N$2,N5,O5))</f>
        <v>Ennek céljából megmértük tíz Basedow-kórban szenvedő beteg és tíz egészséges ember vérkáliumszintjét.</v>
      </c>
      <c r="C5" s="3"/>
      <c r="D5" s="3"/>
      <c r="E5" s="28"/>
      <c r="F5" s="28"/>
      <c r="G5" s="28"/>
      <c r="H5" s="28"/>
      <c r="I5" s="28"/>
      <c r="J5" s="28"/>
      <c r="K5" s="28"/>
      <c r="L5" s="3"/>
      <c r="M5" s="71" t="s">
        <v>17</v>
      </c>
      <c r="N5" s="64" t="s">
        <v>220</v>
      </c>
      <c r="O5" s="65" t="s">
        <v>222</v>
      </c>
    </row>
    <row r="6" spans="1:15" ht="60" x14ac:dyDescent="0.25">
      <c r="A6" s="3"/>
      <c r="B6" s="21" t="str">
        <f>IF(T!$D$2=T!$M$2,M6,IF(T!$D$2=T!$N$2,N6,O6))</f>
        <v>A mért adatok a C és D oszlopokban találhatók. Feltesszük, hogy a változó eloszlása normális.</v>
      </c>
      <c r="C6" s="3"/>
      <c r="D6" s="3"/>
      <c r="E6" s="28"/>
      <c r="F6" s="28"/>
      <c r="G6" s="28"/>
      <c r="H6" s="28"/>
      <c r="I6" s="28"/>
      <c r="J6" s="28"/>
      <c r="K6" s="28"/>
      <c r="L6" s="3"/>
      <c r="M6" s="63" t="s">
        <v>178</v>
      </c>
      <c r="N6" s="64" t="s">
        <v>179</v>
      </c>
      <c r="O6" s="65" t="s">
        <v>180</v>
      </c>
    </row>
    <row r="7" spans="1:15" ht="30" x14ac:dyDescent="0.25">
      <c r="A7" s="3"/>
      <c r="B7" s="21" t="str">
        <f>IF(T!$D$2=T!$M$2,M7,IF(T!$D$2=T!$N$2,N7,O7))</f>
        <v>Van-e jelentős eltérés?</v>
      </c>
      <c r="C7" s="3"/>
      <c r="D7" s="3"/>
      <c r="E7" s="33"/>
      <c r="F7" s="33"/>
      <c r="G7" s="33"/>
      <c r="H7" s="33"/>
      <c r="I7" s="33"/>
      <c r="J7" s="33"/>
      <c r="K7" s="33"/>
      <c r="L7" s="94"/>
      <c r="M7" s="71" t="s">
        <v>18</v>
      </c>
      <c r="N7" s="64" t="s">
        <v>190</v>
      </c>
      <c r="O7" s="65" t="s">
        <v>191</v>
      </c>
    </row>
    <row r="8" spans="1:15" ht="15" x14ac:dyDescent="0.25">
      <c r="A8" s="3"/>
      <c r="B8" s="22" t="str">
        <f>IF(T!$D$2=T!$M$2,M8,IF(T!$D$2=T!$N$2,N8,O8))</f>
        <v>szignifikanciaszint: 2%</v>
      </c>
      <c r="C8" s="3"/>
      <c r="D8" s="3"/>
      <c r="E8" s="33"/>
      <c r="F8" s="89"/>
      <c r="G8" s="89"/>
      <c r="H8" s="89"/>
      <c r="I8" s="89"/>
      <c r="J8" s="89"/>
      <c r="K8" s="33"/>
      <c r="L8" s="94"/>
      <c r="M8" s="63" t="s">
        <v>355</v>
      </c>
      <c r="N8" s="64" t="s">
        <v>356</v>
      </c>
      <c r="O8" s="65" t="s">
        <v>357</v>
      </c>
    </row>
    <row r="9" spans="1:15" ht="15" x14ac:dyDescent="0.25">
      <c r="A9" s="3"/>
      <c r="B9" s="4"/>
      <c r="C9" s="3"/>
      <c r="D9" s="3"/>
      <c r="E9" s="33"/>
      <c r="F9" s="89"/>
      <c r="G9" s="89"/>
      <c r="H9" s="89"/>
      <c r="I9" s="89"/>
      <c r="J9" s="89"/>
      <c r="K9" s="33"/>
      <c r="L9" s="94"/>
    </row>
    <row r="10" spans="1:15" ht="15" x14ac:dyDescent="0.25">
      <c r="A10" s="3"/>
      <c r="B10" s="4"/>
      <c r="C10" s="72" t="str">
        <f>IF(T!$D$2=T!$M$2,M10,IF(T!$D$2=T!$N$2,N10,O10))</f>
        <v>vérkáliumszint (mmol/L)</v>
      </c>
      <c r="D10" s="73"/>
      <c r="E10" s="33"/>
      <c r="F10" s="89"/>
      <c r="G10" s="89"/>
      <c r="H10" s="89"/>
      <c r="I10" s="89"/>
      <c r="J10" s="89"/>
      <c r="K10" s="33"/>
      <c r="L10" s="94"/>
      <c r="M10" s="63" t="s">
        <v>392</v>
      </c>
      <c r="N10" s="64" t="s">
        <v>98</v>
      </c>
      <c r="O10" s="65" t="s">
        <v>395</v>
      </c>
    </row>
    <row r="11" spans="1:15" ht="15" x14ac:dyDescent="0.25">
      <c r="A11" s="3"/>
      <c r="B11" s="4"/>
      <c r="C11" s="19" t="str">
        <f>IF(T!$D$2=T!$M$2,M11,IF(T!$D$2=T!$N$2,N11,O11))</f>
        <v>beteg</v>
      </c>
      <c r="D11" s="19" t="str">
        <f>IF(T!$D$2=T!$M$2,M12,IF(T!$D$2=T!$N$2,N12,O12))</f>
        <v>egészséges</v>
      </c>
      <c r="E11" s="34"/>
      <c r="F11" s="90"/>
      <c r="G11" s="90"/>
      <c r="H11" s="45"/>
      <c r="I11" s="45"/>
      <c r="J11" s="45"/>
      <c r="K11" s="35"/>
      <c r="L11" s="94"/>
      <c r="M11" s="63" t="s">
        <v>393</v>
      </c>
      <c r="N11" s="64" t="s">
        <v>227</v>
      </c>
      <c r="O11" s="65" t="s">
        <v>396</v>
      </c>
    </row>
    <row r="12" spans="1:15" ht="15" x14ac:dyDescent="0.25">
      <c r="A12" s="3"/>
      <c r="B12" s="4"/>
      <c r="C12" s="25">
        <v>4.8</v>
      </c>
      <c r="D12" s="25">
        <v>4.4000000000000004</v>
      </c>
      <c r="E12" s="35"/>
      <c r="F12" s="45"/>
      <c r="G12" s="45"/>
      <c r="H12" s="45"/>
      <c r="I12" s="45"/>
      <c r="J12" s="45"/>
      <c r="K12" s="35"/>
      <c r="L12" s="94"/>
      <c r="M12" s="63" t="s">
        <v>394</v>
      </c>
      <c r="N12" s="64" t="s">
        <v>228</v>
      </c>
      <c r="O12" s="65" t="s">
        <v>397</v>
      </c>
    </row>
    <row r="13" spans="1:15" ht="15" x14ac:dyDescent="0.25">
      <c r="A13" s="3"/>
      <c r="B13" s="4"/>
      <c r="C13" s="25">
        <v>4.8</v>
      </c>
      <c r="D13" s="25">
        <v>4.2</v>
      </c>
      <c r="E13" s="35"/>
      <c r="F13" s="45"/>
      <c r="G13" s="45"/>
      <c r="H13" s="45"/>
      <c r="I13" s="45"/>
      <c r="J13" s="45"/>
      <c r="K13" s="35"/>
      <c r="L13" s="94"/>
    </row>
    <row r="14" spans="1:15" ht="15" x14ac:dyDescent="0.25">
      <c r="A14" s="3"/>
      <c r="B14" s="4"/>
      <c r="C14" s="25">
        <v>4.5999999999999996</v>
      </c>
      <c r="D14" s="25">
        <v>4.5</v>
      </c>
      <c r="E14" s="35"/>
      <c r="F14" s="45"/>
      <c r="G14" s="45"/>
      <c r="H14" s="45"/>
      <c r="I14" s="45"/>
      <c r="J14" s="45"/>
      <c r="K14" s="35"/>
      <c r="L14" s="94"/>
      <c r="M14" s="63" t="s">
        <v>107</v>
      </c>
      <c r="N14" s="64" t="s">
        <v>119</v>
      </c>
      <c r="O14" s="65" t="s">
        <v>144</v>
      </c>
    </row>
    <row r="15" spans="1:15" ht="15" x14ac:dyDescent="0.25">
      <c r="A15" s="3"/>
      <c r="B15" s="4"/>
      <c r="C15" s="25">
        <v>4.3</v>
      </c>
      <c r="D15" s="25">
        <v>4.3</v>
      </c>
      <c r="E15" s="35"/>
      <c r="F15" s="45"/>
      <c r="G15" s="45"/>
      <c r="H15" s="45"/>
      <c r="I15" s="45"/>
      <c r="J15" s="45"/>
      <c r="K15" s="35"/>
      <c r="L15" s="94"/>
      <c r="M15" s="63" t="s">
        <v>108</v>
      </c>
      <c r="N15" s="64" t="s">
        <v>120</v>
      </c>
      <c r="O15" s="65" t="s">
        <v>145</v>
      </c>
    </row>
    <row r="16" spans="1:15" ht="15" x14ac:dyDescent="0.25">
      <c r="A16" s="3"/>
      <c r="B16" s="4"/>
      <c r="C16" s="25">
        <v>5.0999999999999996</v>
      </c>
      <c r="D16" s="25">
        <v>4.3</v>
      </c>
      <c r="E16" s="35"/>
      <c r="F16" s="45"/>
      <c r="G16" s="45"/>
      <c r="H16" s="45"/>
      <c r="I16" s="45"/>
      <c r="J16" s="45"/>
      <c r="K16" s="35"/>
      <c r="L16" s="94"/>
      <c r="M16" s="63" t="s">
        <v>109</v>
      </c>
      <c r="N16" s="64" t="s">
        <v>121</v>
      </c>
      <c r="O16" s="65" t="s">
        <v>146</v>
      </c>
    </row>
    <row r="17" spans="1:15" ht="15" x14ac:dyDescent="0.25">
      <c r="A17" s="3"/>
      <c r="B17" s="4"/>
      <c r="C17" s="25">
        <v>5.2</v>
      </c>
      <c r="D17" s="25">
        <v>4</v>
      </c>
      <c r="E17" s="35"/>
      <c r="F17" s="45"/>
      <c r="G17" s="45"/>
      <c r="H17" s="45"/>
      <c r="I17" s="45"/>
      <c r="J17" s="45"/>
      <c r="K17" s="35"/>
      <c r="L17" s="94"/>
      <c r="M17" s="63" t="s">
        <v>320</v>
      </c>
      <c r="N17" s="64" t="s">
        <v>322</v>
      </c>
      <c r="O17" s="65" t="s">
        <v>323</v>
      </c>
    </row>
    <row r="18" spans="1:15" ht="15" x14ac:dyDescent="0.25">
      <c r="A18" s="3"/>
      <c r="B18" s="4"/>
      <c r="C18" s="25">
        <v>4.3</v>
      </c>
      <c r="D18" s="25">
        <v>3.5</v>
      </c>
      <c r="E18" s="35"/>
      <c r="F18" s="45"/>
      <c r="G18" s="45"/>
      <c r="H18" s="45"/>
      <c r="I18" s="45"/>
      <c r="J18" s="45"/>
      <c r="K18" s="35"/>
      <c r="L18" s="94"/>
      <c r="M18" s="63" t="s">
        <v>384</v>
      </c>
      <c r="N18" s="64" t="s">
        <v>385</v>
      </c>
      <c r="O18" s="65" t="s">
        <v>386</v>
      </c>
    </row>
    <row r="19" spans="1:15" ht="15" x14ac:dyDescent="0.25">
      <c r="A19" s="3"/>
      <c r="B19" s="4"/>
      <c r="C19" s="25">
        <v>4.3</v>
      </c>
      <c r="D19" s="25">
        <v>4.5999999999999996</v>
      </c>
      <c r="E19" s="35"/>
      <c r="F19" s="45"/>
      <c r="G19" s="45"/>
      <c r="H19" s="45"/>
      <c r="I19" s="45"/>
      <c r="J19" s="45"/>
      <c r="K19" s="35"/>
      <c r="L19" s="94"/>
      <c r="M19" s="63" t="s">
        <v>192</v>
      </c>
      <c r="N19" s="64" t="s">
        <v>387</v>
      </c>
      <c r="O19" s="65" t="s">
        <v>388</v>
      </c>
    </row>
    <row r="20" spans="1:15" ht="15" x14ac:dyDescent="0.25">
      <c r="A20" s="3"/>
      <c r="B20" s="4"/>
      <c r="C20" s="25">
        <v>4.5999999999999996</v>
      </c>
      <c r="D20" s="25">
        <v>4.2</v>
      </c>
      <c r="E20" s="35"/>
      <c r="F20" s="45"/>
      <c r="G20" s="45"/>
      <c r="H20" s="45"/>
      <c r="I20" s="45"/>
      <c r="J20" s="45"/>
      <c r="K20" s="35"/>
      <c r="L20" s="94"/>
      <c r="M20" s="63" t="s">
        <v>195</v>
      </c>
      <c r="N20" s="64" t="s">
        <v>389</v>
      </c>
      <c r="O20" s="65" t="s">
        <v>390</v>
      </c>
    </row>
    <row r="21" spans="1:15" ht="15" x14ac:dyDescent="0.25">
      <c r="A21" s="3"/>
      <c r="B21" s="4"/>
      <c r="C21" s="25">
        <v>4.3</v>
      </c>
      <c r="D21" s="25">
        <v>4.5</v>
      </c>
      <c r="E21" s="35"/>
      <c r="F21" s="45"/>
      <c r="G21" s="45"/>
      <c r="H21" s="45"/>
      <c r="I21" s="45"/>
      <c r="J21" s="45"/>
      <c r="K21" s="35"/>
      <c r="L21" s="94"/>
      <c r="M21" s="63" t="s">
        <v>330</v>
      </c>
      <c r="N21" s="64" t="s">
        <v>331</v>
      </c>
      <c r="O21" s="65" t="s">
        <v>332</v>
      </c>
    </row>
    <row r="22" spans="1:15" ht="15" x14ac:dyDescent="0.25">
      <c r="A22" s="3"/>
      <c r="B22" s="4"/>
      <c r="C22" s="3"/>
      <c r="D22" s="3"/>
      <c r="E22" s="35"/>
      <c r="F22" s="45"/>
      <c r="G22" s="45"/>
      <c r="H22" s="45"/>
      <c r="I22" s="45"/>
      <c r="J22" s="45"/>
      <c r="K22" s="35"/>
      <c r="L22" s="94"/>
    </row>
    <row r="23" spans="1:15" ht="15" x14ac:dyDescent="0.25">
      <c r="A23" s="3"/>
      <c r="B23" s="79" t="str">
        <f>IF(T!$D$2=T!$M$2,M14,IF(T!$D$2=T!$N$2,N14,O14))</f>
        <v>kérdés</v>
      </c>
      <c r="C23" s="26"/>
      <c r="D23" s="32"/>
      <c r="E23" s="35"/>
      <c r="F23" s="35"/>
      <c r="G23" s="35"/>
      <c r="H23" s="35"/>
      <c r="I23" s="35"/>
      <c r="J23" s="35"/>
      <c r="K23" s="35"/>
      <c r="L23" s="94"/>
      <c r="M23" s="63" t="s">
        <v>358</v>
      </c>
      <c r="N23" s="64" t="s">
        <v>361</v>
      </c>
      <c r="O23" s="65" t="s">
        <v>362</v>
      </c>
    </row>
    <row r="24" spans="1:15" ht="18" x14ac:dyDescent="0.35">
      <c r="A24" s="3"/>
      <c r="B24" s="79" t="str">
        <f>IF(T!$D$2=T!$M$2,M15,IF(T!$D$2=T!$N$2,N15,O15))</f>
        <v>nullhipotézis</v>
      </c>
      <c r="C24" s="26" t="s">
        <v>329</v>
      </c>
      <c r="D24" s="32"/>
      <c r="E24" s="35"/>
      <c r="F24" s="35"/>
      <c r="G24" s="35"/>
      <c r="H24" s="35"/>
      <c r="I24" s="35"/>
      <c r="J24" s="35"/>
      <c r="K24" s="35"/>
      <c r="L24" s="94"/>
      <c r="M24" s="63" t="s">
        <v>223</v>
      </c>
      <c r="N24" s="64" t="s">
        <v>225</v>
      </c>
      <c r="O24" s="65" t="s">
        <v>243</v>
      </c>
    </row>
    <row r="25" spans="1:15" ht="18" x14ac:dyDescent="0.35">
      <c r="A25" s="3"/>
      <c r="B25" s="79" t="str">
        <f>IF(T!$D$2=T!$M$2,M16,IF(T!$D$2=T!$N$2,N16,O16))</f>
        <v>alternatív hipotézis (ellenhipotézis)</v>
      </c>
      <c r="C25" s="26" t="s">
        <v>173</v>
      </c>
      <c r="D25" s="32"/>
      <c r="E25" s="35"/>
      <c r="F25" s="35"/>
      <c r="G25" s="35"/>
      <c r="H25" s="35"/>
      <c r="I25" s="35"/>
      <c r="J25" s="35"/>
      <c r="K25" s="35"/>
      <c r="L25" s="94"/>
      <c r="M25" s="71" t="s">
        <v>255</v>
      </c>
      <c r="N25" s="64" t="s">
        <v>226</v>
      </c>
      <c r="O25" s="65" t="s">
        <v>244</v>
      </c>
    </row>
    <row r="26" spans="1:15" ht="15" x14ac:dyDescent="0.25">
      <c r="A26" s="3"/>
      <c r="B26" s="79" t="str">
        <f>IF(T!$D$2=T!$M$2,M17,IF(T!$D$2=T!$N$2,N17,O17))</f>
        <v>próba típusa</v>
      </c>
      <c r="C26" s="26"/>
      <c r="D26" s="32"/>
      <c r="E26" s="35"/>
      <c r="F26" s="35"/>
      <c r="G26" s="35"/>
      <c r="H26" s="35"/>
      <c r="I26" s="35"/>
      <c r="J26" s="35"/>
      <c r="K26" s="35"/>
      <c r="L26" s="94"/>
      <c r="M26" s="71" t="s">
        <v>256</v>
      </c>
      <c r="N26" s="64" t="s">
        <v>229</v>
      </c>
      <c r="O26" s="65" t="s">
        <v>245</v>
      </c>
    </row>
    <row r="27" spans="1:15" ht="15" x14ac:dyDescent="0.25">
      <c r="A27" s="3"/>
      <c r="B27" s="4"/>
      <c r="C27" s="3"/>
      <c r="D27" s="3"/>
      <c r="E27" s="35"/>
      <c r="F27" s="35"/>
      <c r="G27" s="35"/>
      <c r="H27" s="35"/>
      <c r="I27" s="35"/>
      <c r="J27" s="35"/>
      <c r="K27" s="35"/>
      <c r="L27" s="94"/>
      <c r="M27" s="71" t="s">
        <v>257</v>
      </c>
      <c r="N27" s="64" t="s">
        <v>230</v>
      </c>
      <c r="O27" s="65" t="s">
        <v>246</v>
      </c>
    </row>
    <row r="28" spans="1:15" ht="15" x14ac:dyDescent="0.25">
      <c r="A28" s="3"/>
      <c r="B28" s="100" t="str">
        <f>IF(T!$D$2=T!$M$2,M23,IF(T!$D$2=T!$N$2,N23,O23))</f>
        <v>1. Varianciák összevetése F-próbával</v>
      </c>
      <c r="C28" s="101"/>
      <c r="D28" s="102"/>
      <c r="E28" s="35"/>
      <c r="F28" s="35"/>
      <c r="G28" s="35"/>
      <c r="H28" s="35"/>
      <c r="I28" s="35"/>
      <c r="J28" s="35"/>
      <c r="K28" s="35"/>
      <c r="L28" s="94"/>
      <c r="M28" s="71" t="s">
        <v>258</v>
      </c>
      <c r="N28" s="64" t="s">
        <v>231</v>
      </c>
      <c r="O28" s="65" t="s">
        <v>247</v>
      </c>
    </row>
    <row r="29" spans="1:15" ht="15" x14ac:dyDescent="0.25">
      <c r="A29" s="3"/>
      <c r="B29" s="4"/>
      <c r="C29" s="3"/>
      <c r="D29" s="3"/>
      <c r="E29" s="35"/>
      <c r="F29" s="35"/>
      <c r="G29" s="35"/>
      <c r="H29" s="35"/>
      <c r="I29" s="35"/>
      <c r="J29" s="35"/>
      <c r="K29" s="35"/>
      <c r="L29" s="94"/>
      <c r="M29" s="71" t="s">
        <v>259</v>
      </c>
      <c r="N29" s="64" t="s">
        <v>232</v>
      </c>
      <c r="O29" s="65" t="s">
        <v>248</v>
      </c>
    </row>
    <row r="30" spans="1:15" ht="15" x14ac:dyDescent="0.25">
      <c r="A30" s="3"/>
      <c r="B30" s="79" t="str">
        <f>IF(T!$D$2=T!$M$2,M14,IF(T!$D$2=T!$N$2,N14,O14))</f>
        <v>kérdés</v>
      </c>
      <c r="C30" s="26"/>
      <c r="D30" s="69"/>
      <c r="E30" s="35"/>
      <c r="F30" s="35"/>
      <c r="G30" s="35"/>
      <c r="H30" s="35"/>
      <c r="I30" s="35"/>
      <c r="J30" s="35"/>
      <c r="K30" s="35"/>
      <c r="L30" s="94"/>
      <c r="M30" s="71" t="s">
        <v>260</v>
      </c>
      <c r="N30" s="64" t="s">
        <v>233</v>
      </c>
      <c r="O30" s="65" t="s">
        <v>249</v>
      </c>
    </row>
    <row r="31" spans="1:15" ht="18.75" x14ac:dyDescent="0.35">
      <c r="A31" s="3"/>
      <c r="B31" s="79" t="str">
        <f>IF(T!$D$2=T!$M$2,M15,IF(T!$D$2=T!$N$2,N15,O15))</f>
        <v>nullhipotézis</v>
      </c>
      <c r="C31" s="26" t="s">
        <v>309</v>
      </c>
      <c r="D31" s="69"/>
      <c r="E31" s="35"/>
      <c r="F31" s="35"/>
      <c r="G31" s="35"/>
      <c r="H31" s="35"/>
      <c r="I31" s="35"/>
      <c r="J31" s="35"/>
      <c r="K31" s="35"/>
      <c r="L31" s="94"/>
      <c r="M31" s="71" t="s">
        <v>224</v>
      </c>
      <c r="N31" s="64" t="s">
        <v>234</v>
      </c>
      <c r="O31" s="65" t="s">
        <v>250</v>
      </c>
    </row>
    <row r="32" spans="1:15" ht="18" x14ac:dyDescent="0.35">
      <c r="A32" s="3"/>
      <c r="B32" s="79" t="str">
        <f>IF(T!$D$2=T!$M$2,M16,IF(T!$D$2=T!$N$2,N16,O16))</f>
        <v>alternatív hipotézis (ellenhipotézis)</v>
      </c>
      <c r="C32" s="26" t="s">
        <v>173</v>
      </c>
      <c r="D32" s="69"/>
      <c r="E32" s="30"/>
      <c r="F32" s="30"/>
      <c r="G32" s="30"/>
      <c r="H32" s="30"/>
      <c r="I32" s="30"/>
      <c r="J32" s="30"/>
      <c r="K32" s="30"/>
      <c r="L32" s="3"/>
      <c r="M32" s="71" t="s">
        <v>237</v>
      </c>
      <c r="N32" s="64" t="s">
        <v>235</v>
      </c>
      <c r="O32" s="65" t="s">
        <v>251</v>
      </c>
    </row>
    <row r="33" spans="1:15" ht="18" x14ac:dyDescent="0.35">
      <c r="A33" s="3"/>
      <c r="B33" s="79" t="str">
        <f>IF(T!$D$2=T!$M$2,M24,IF(T!$D$2=T!$N$2,N24,O24))</f>
        <v>kritikus p(F)-érték</v>
      </c>
      <c r="C33" s="26" t="s">
        <v>365</v>
      </c>
      <c r="D33" s="70"/>
      <c r="E33" s="35"/>
      <c r="F33" s="30"/>
      <c r="G33" s="30"/>
      <c r="H33" s="30"/>
      <c r="I33" s="30"/>
      <c r="J33" s="30"/>
      <c r="K33" s="30"/>
      <c r="L33" s="3"/>
      <c r="M33" s="71" t="s">
        <v>240</v>
      </c>
      <c r="N33" s="64" t="s">
        <v>236</v>
      </c>
      <c r="O33" s="65" t="s">
        <v>252</v>
      </c>
    </row>
    <row r="34" spans="1:15" ht="18" x14ac:dyDescent="0.35">
      <c r="A34" s="3"/>
      <c r="B34" s="79" t="str">
        <f>IF(T!$D$2=T!$M$2,M25,IF(T!$D$2=T!$N$2,N25,O25))</f>
        <v>elemszám (1)</v>
      </c>
      <c r="C34" s="26" t="s">
        <v>312</v>
      </c>
      <c r="D34" s="56"/>
      <c r="E34" s="30"/>
      <c r="F34" s="30"/>
      <c r="G34" s="30"/>
      <c r="H34" s="30"/>
      <c r="I34" s="30"/>
      <c r="J34" s="30"/>
      <c r="K34" s="30"/>
      <c r="L34" s="3"/>
      <c r="M34" s="71" t="s">
        <v>241</v>
      </c>
      <c r="N34" s="64" t="s">
        <v>239</v>
      </c>
      <c r="O34" s="65" t="s">
        <v>253</v>
      </c>
    </row>
    <row r="35" spans="1:15" ht="18" x14ac:dyDescent="0.35">
      <c r="A35" s="3"/>
      <c r="B35" s="79" t="str">
        <f>IF(T!$D$2=T!$M$2,M26,IF(T!$D$2=T!$N$2,N26,O26))</f>
        <v>elemszám (2)</v>
      </c>
      <c r="C35" s="26" t="s">
        <v>313</v>
      </c>
      <c r="D35" s="56"/>
      <c r="E35" s="30"/>
      <c r="F35" s="30"/>
      <c r="G35" s="30"/>
      <c r="H35" s="30"/>
      <c r="I35" s="30"/>
      <c r="J35" s="30"/>
      <c r="K35" s="30"/>
      <c r="L35" s="3"/>
      <c r="M35" s="71" t="s">
        <v>242</v>
      </c>
      <c r="N35" s="64" t="s">
        <v>238</v>
      </c>
      <c r="O35" s="65" t="s">
        <v>254</v>
      </c>
    </row>
    <row r="36" spans="1:15" ht="18" x14ac:dyDescent="0.35">
      <c r="A36" s="3"/>
      <c r="B36" s="79" t="str">
        <f>IF(T!$D$2=T!$M$2,M27,IF(T!$D$2=T!$N$2,N27,O27))</f>
        <v xml:space="preserve">szabadsági fokok száma (1) </v>
      </c>
      <c r="C36" s="26" t="s">
        <v>310</v>
      </c>
      <c r="D36" s="56"/>
      <c r="E36" s="30"/>
      <c r="F36" s="30"/>
      <c r="G36" s="30"/>
      <c r="H36" s="30"/>
      <c r="I36" s="30"/>
      <c r="J36" s="30"/>
      <c r="K36" s="30"/>
      <c r="L36" s="3"/>
    </row>
    <row r="37" spans="1:15" ht="18" x14ac:dyDescent="0.35">
      <c r="A37" s="3"/>
      <c r="B37" s="79" t="str">
        <f>IF(T!$D$2=T!$M$2,M28,IF(T!$D$2=T!$N$2,N28,O28))</f>
        <v xml:space="preserve">szabadsági fokok száma (2) </v>
      </c>
      <c r="C37" s="26" t="s">
        <v>311</v>
      </c>
      <c r="D37" s="56"/>
      <c r="E37" s="30"/>
      <c r="F37" s="30"/>
      <c r="G37" s="30"/>
      <c r="H37" s="30"/>
      <c r="I37" s="30"/>
      <c r="J37" s="30"/>
      <c r="K37" s="30"/>
      <c r="L37" s="3"/>
      <c r="M37" s="63" t="s">
        <v>33</v>
      </c>
      <c r="N37" s="64" t="s">
        <v>391</v>
      </c>
      <c r="O37" s="65" t="s">
        <v>263</v>
      </c>
    </row>
    <row r="38" spans="1:15" ht="18.75" x14ac:dyDescent="0.35">
      <c r="A38" s="3"/>
      <c r="B38" s="79" t="str">
        <f>IF(T!$D$2=T!$M$2,M29,IF(T!$D$2=T!$N$2,N29,O29))</f>
        <v>variancia (1)</v>
      </c>
      <c r="C38" s="26" t="s">
        <v>314</v>
      </c>
      <c r="D38" s="56"/>
      <c r="E38" s="30"/>
      <c r="F38" s="30"/>
      <c r="G38" s="30"/>
      <c r="H38" s="30"/>
      <c r="I38" s="30"/>
      <c r="J38" s="30"/>
      <c r="K38" s="30"/>
      <c r="L38" s="3"/>
      <c r="M38" s="63" t="s">
        <v>318</v>
      </c>
      <c r="N38" s="64" t="s">
        <v>317</v>
      </c>
      <c r="O38" s="65" t="s">
        <v>319</v>
      </c>
    </row>
    <row r="39" spans="1:15" ht="18.75" x14ac:dyDescent="0.35">
      <c r="A39" s="3"/>
      <c r="B39" s="79" t="str">
        <f>IF(T!$D$2=T!$M$2,M30,IF(T!$D$2=T!$N$2,N30,O30))</f>
        <v>variancia (2)</v>
      </c>
      <c r="C39" s="26" t="s">
        <v>315</v>
      </c>
      <c r="D39" s="56"/>
      <c r="E39" s="30"/>
      <c r="F39" s="30"/>
      <c r="G39" s="30"/>
      <c r="H39" s="30"/>
      <c r="I39" s="30"/>
      <c r="J39" s="30"/>
      <c r="K39" s="30"/>
      <c r="L39" s="3"/>
      <c r="M39" s="63" t="s">
        <v>261</v>
      </c>
      <c r="N39" s="64" t="s">
        <v>262</v>
      </c>
      <c r="O39" s="65" t="s">
        <v>264</v>
      </c>
    </row>
    <row r="40" spans="1:15" ht="31.5" x14ac:dyDescent="0.35">
      <c r="A40" s="3"/>
      <c r="B40" s="79" t="str">
        <f>IF(T!$D$2=T!$M$2,M31,IF(T!$D$2=T!$N$2,N31,O31))</f>
        <v>minta F-értéke (nagyobb) (képlettel)</v>
      </c>
      <c r="C40" s="26" t="s">
        <v>316</v>
      </c>
      <c r="D40" s="56"/>
      <c r="E40" s="30"/>
      <c r="F40" s="30"/>
      <c r="G40" s="30"/>
      <c r="H40" s="30"/>
      <c r="I40" s="30"/>
      <c r="J40" s="30"/>
      <c r="K40" s="30"/>
      <c r="L40" s="3"/>
      <c r="M40" s="63" t="s">
        <v>359</v>
      </c>
      <c r="N40" s="64" t="s">
        <v>363</v>
      </c>
      <c r="O40" s="65" t="s">
        <v>364</v>
      </c>
    </row>
    <row r="41" spans="1:15" ht="30" x14ac:dyDescent="0.25">
      <c r="A41" s="3"/>
      <c r="B41" s="79" t="str">
        <f>IF(T!$D$2=T!$M$2,M32,IF(T!$D$2=T!$N$2,N32,O32))</f>
        <v>minta egyszélű p(F)-értéke (F.ELOSZLÁS.JOBB)</v>
      </c>
      <c r="C41" s="26"/>
      <c r="D41" s="56"/>
      <c r="E41" s="30"/>
      <c r="F41" s="30"/>
      <c r="G41" s="30"/>
      <c r="H41" s="30"/>
      <c r="I41" s="30"/>
      <c r="J41" s="30"/>
      <c r="K41" s="30"/>
      <c r="L41" s="3"/>
    </row>
    <row r="42" spans="1:15" ht="30" x14ac:dyDescent="0.25">
      <c r="A42" s="3"/>
      <c r="B42" s="79" t="str">
        <f>IF(T!$D$2=T!$M$2,M33,IF(T!$D$2=T!$N$2,N33,O33))</f>
        <v>minta kétszélű p(F)-értéke (2*F.ELOSZLÁS.JOBB)</v>
      </c>
      <c r="C42" s="26" t="s">
        <v>341</v>
      </c>
      <c r="D42" s="56"/>
      <c r="E42" s="30"/>
      <c r="F42" s="30"/>
      <c r="G42" s="30"/>
      <c r="H42" s="30"/>
      <c r="I42" s="30"/>
      <c r="J42" s="30"/>
      <c r="K42" s="30"/>
      <c r="L42" s="3"/>
      <c r="M42" s="63" t="s">
        <v>113</v>
      </c>
      <c r="N42" s="64" t="s">
        <v>132</v>
      </c>
      <c r="O42" s="65" t="s">
        <v>159</v>
      </c>
    </row>
    <row r="43" spans="1:15" ht="30" x14ac:dyDescent="0.25">
      <c r="A43" s="3"/>
      <c r="B43" s="79" t="str">
        <f>IF(T!$D$2=T!$M$2,M34,IF(T!$D$2=T!$N$2,N34,O34))</f>
        <v>minta kétszélű p(F)-értéke (F.PRÓB)</v>
      </c>
      <c r="C43" s="26" t="s">
        <v>341</v>
      </c>
      <c r="D43" s="56"/>
      <c r="E43" s="2"/>
      <c r="F43" s="2"/>
      <c r="G43" s="2"/>
      <c r="H43" s="2"/>
      <c r="I43" s="2"/>
      <c r="J43" s="2"/>
      <c r="K43" s="2"/>
      <c r="L43" s="3"/>
      <c r="M43" s="63" t="s">
        <v>114</v>
      </c>
      <c r="N43" s="64" t="s">
        <v>133</v>
      </c>
      <c r="O43" s="65" t="s">
        <v>160</v>
      </c>
    </row>
    <row r="44" spans="1:15" ht="30" x14ac:dyDescent="0.25">
      <c r="A44" s="3"/>
      <c r="B44" s="79" t="str">
        <f>IF(T!$D$2=T!$M$2,M35,IF(T!$D$2=T!$N$2,N35,O35))</f>
        <v>minta F-értéke (nagyobb) (F.INVERZ.JOBB)</v>
      </c>
      <c r="C44" s="27" t="s">
        <v>342</v>
      </c>
      <c r="D44" s="56"/>
      <c r="E44" s="2"/>
      <c r="F44" s="2"/>
      <c r="G44" s="2"/>
      <c r="H44" s="2"/>
      <c r="I44" s="2"/>
      <c r="J44" s="2"/>
      <c r="K44" s="2"/>
      <c r="L44" s="3"/>
      <c r="M44" s="63" t="s">
        <v>115</v>
      </c>
      <c r="N44" s="64" t="s">
        <v>134</v>
      </c>
      <c r="O44" s="65" t="s">
        <v>161</v>
      </c>
    </row>
    <row r="45" spans="1:15" ht="15" x14ac:dyDescent="0.25">
      <c r="A45" s="3"/>
      <c r="B45" s="4"/>
      <c r="C45" s="3"/>
      <c r="D45" s="3"/>
      <c r="E45" s="2"/>
      <c r="F45" s="2"/>
      <c r="G45" s="2"/>
      <c r="H45" s="2"/>
      <c r="I45" s="2"/>
      <c r="J45" s="2"/>
      <c r="K45" s="2"/>
      <c r="L45" s="3"/>
      <c r="M45" s="63" t="s">
        <v>35</v>
      </c>
      <c r="N45" s="64" t="s">
        <v>375</v>
      </c>
      <c r="O45" s="65" t="s">
        <v>376</v>
      </c>
    </row>
    <row r="46" spans="1:15" ht="15" x14ac:dyDescent="0.25">
      <c r="A46" s="3"/>
      <c r="B46" s="79" t="str">
        <f>IF(T!$D$2=T!$M$2,M42,IF(T!$D$2=T!$N$2,N42,O42))</f>
        <v>eredmény</v>
      </c>
      <c r="C46" s="26"/>
      <c r="D46" s="69"/>
      <c r="E46" s="2"/>
      <c r="F46" s="2"/>
      <c r="G46" s="2"/>
      <c r="H46" s="2"/>
      <c r="I46" s="2"/>
      <c r="J46" s="2"/>
      <c r="K46" s="2"/>
      <c r="L46" s="3"/>
      <c r="M46" s="63" t="s">
        <v>360</v>
      </c>
      <c r="N46" s="64" t="s">
        <v>138</v>
      </c>
      <c r="O46" s="65" t="s">
        <v>167</v>
      </c>
    </row>
    <row r="47" spans="1:15" ht="15" x14ac:dyDescent="0.25">
      <c r="A47" s="3"/>
      <c r="B47" s="79" t="str">
        <f>IF(T!$D$2=T!$M$2,M43,IF(T!$D$2=T!$N$2,N43,O43))</f>
        <v>döntés</v>
      </c>
      <c r="C47" s="26"/>
      <c r="D47" s="69"/>
      <c r="L47" s="3"/>
      <c r="M47" s="63" t="s">
        <v>36</v>
      </c>
      <c r="N47" s="64" t="s">
        <v>409</v>
      </c>
      <c r="O47" s="65" t="s">
        <v>366</v>
      </c>
    </row>
    <row r="48" spans="1:15" ht="15" x14ac:dyDescent="0.25">
      <c r="A48" s="3"/>
      <c r="B48" s="79" t="str">
        <f>IF(T!$D$2=T!$M$2,M44,IF(T!$D$2=T!$N$2,N44,O44))</f>
        <v>válasz</v>
      </c>
      <c r="C48" s="26"/>
      <c r="D48" s="69"/>
      <c r="L48" s="3"/>
    </row>
    <row r="49" spans="1:15" ht="15" x14ac:dyDescent="0.25">
      <c r="A49" s="3"/>
      <c r="B49" s="4"/>
      <c r="C49" s="3"/>
      <c r="D49" s="3"/>
      <c r="L49" s="3"/>
      <c r="M49" s="63" t="s">
        <v>398</v>
      </c>
      <c r="N49" s="64" t="s">
        <v>399</v>
      </c>
      <c r="O49" s="65" t="s">
        <v>400</v>
      </c>
    </row>
    <row r="50" spans="1:15" ht="15" x14ac:dyDescent="0.25">
      <c r="A50" s="3"/>
      <c r="B50" s="97" t="str">
        <f>IF(T!$D$2=T!$M$2,M49,IF(T!$D$2=T!$N$2,N49,O49))</f>
        <v>2. Megfelelő kétmintás t-próba elvégzése</v>
      </c>
      <c r="C50" s="103"/>
      <c r="D50" s="104"/>
      <c r="L50" s="3"/>
      <c r="M50" s="63" t="s">
        <v>24</v>
      </c>
      <c r="N50" s="64" t="s">
        <v>123</v>
      </c>
      <c r="O50" s="65" t="s">
        <v>150</v>
      </c>
    </row>
    <row r="51" spans="1:15" ht="15" x14ac:dyDescent="0.25">
      <c r="A51" s="3"/>
      <c r="B51" s="4"/>
      <c r="C51" s="3"/>
      <c r="D51" s="3"/>
      <c r="L51" s="3"/>
      <c r="M51" s="63" t="s">
        <v>106</v>
      </c>
      <c r="N51" s="64" t="s">
        <v>124</v>
      </c>
      <c r="O51" s="65" t="s">
        <v>151</v>
      </c>
    </row>
    <row r="52" spans="1:15" ht="18" x14ac:dyDescent="0.35">
      <c r="A52" s="3"/>
      <c r="B52" s="79" t="str">
        <f>IF(T!$D$2=T!$M$2,M50,IF(T!$D$2=T!$N$2,N50,O50))</f>
        <v>elemszám</v>
      </c>
      <c r="C52" s="26" t="s">
        <v>344</v>
      </c>
      <c r="D52" s="56"/>
      <c r="L52" s="3"/>
      <c r="M52" s="63" t="s">
        <v>347</v>
      </c>
      <c r="N52" s="64" t="s">
        <v>367</v>
      </c>
      <c r="O52" s="65" t="s">
        <v>368</v>
      </c>
    </row>
    <row r="53" spans="1:15" ht="18" x14ac:dyDescent="0.35">
      <c r="A53" s="3"/>
      <c r="B53" s="79" t="str">
        <f>IF(T!$D$2=T!$M$2,M51,IF(T!$D$2=T!$N$2,N51,O51))</f>
        <v>szabadsági fokok száma</v>
      </c>
      <c r="C53" s="26" t="s">
        <v>343</v>
      </c>
      <c r="D53" s="56"/>
      <c r="L53" s="3"/>
      <c r="M53" s="63" t="s">
        <v>350</v>
      </c>
      <c r="N53" s="64" t="s">
        <v>369</v>
      </c>
      <c r="O53" s="65" t="s">
        <v>370</v>
      </c>
    </row>
    <row r="54" spans="1:15" ht="18" x14ac:dyDescent="0.35">
      <c r="A54" s="3"/>
      <c r="B54" s="79" t="str">
        <f>IF(T!$D$2=T!$M$2,M52,IF(T!$D$2=T!$N$2,N52,O52))</f>
        <v>átlag (1)</v>
      </c>
      <c r="C54" s="26" t="s">
        <v>348</v>
      </c>
      <c r="D54" s="56"/>
      <c r="L54" s="3"/>
      <c r="M54" s="63" t="s">
        <v>345</v>
      </c>
      <c r="N54" s="64" t="s">
        <v>372</v>
      </c>
      <c r="O54" s="65" t="s">
        <v>371</v>
      </c>
    </row>
    <row r="55" spans="1:15" ht="18" x14ac:dyDescent="0.35">
      <c r="A55" s="3"/>
      <c r="B55" s="79" t="str">
        <f>IF(T!$D$2=T!$M$2,M53,IF(T!$D$2=T!$N$2,N53,O53))</f>
        <v>átlag (2)</v>
      </c>
      <c r="C55" s="26" t="s">
        <v>349</v>
      </c>
      <c r="D55" s="56"/>
      <c r="L55" s="3"/>
      <c r="M55" s="63" t="s">
        <v>346</v>
      </c>
      <c r="N55" s="64" t="s">
        <v>373</v>
      </c>
      <c r="O55" s="65" t="s">
        <v>374</v>
      </c>
    </row>
    <row r="56" spans="1:15" ht="18" x14ac:dyDescent="0.35">
      <c r="A56" s="3"/>
      <c r="B56" s="79" t="str">
        <f>IF(T!$D$2=T!$M$2,M54,IF(T!$D$2=T!$N$2,N54,O54))</f>
        <v>négyzetösszeg (1)</v>
      </c>
      <c r="C56" s="26" t="s">
        <v>351</v>
      </c>
      <c r="D56" s="56"/>
      <c r="L56" s="3"/>
      <c r="M56" s="63" t="s">
        <v>112</v>
      </c>
      <c r="N56" s="64" t="s">
        <v>128</v>
      </c>
      <c r="O56" s="65" t="s">
        <v>155</v>
      </c>
    </row>
    <row r="57" spans="1:15" ht="18" x14ac:dyDescent="0.35">
      <c r="A57" s="3"/>
      <c r="B57" s="79" t="str">
        <f>IF(T!$D$2=T!$M$2,M55,IF(T!$D$2=T!$N$2,N55,O55))</f>
        <v>négyzetösszeg (2)</v>
      </c>
      <c r="C57" s="26" t="s">
        <v>352</v>
      </c>
      <c r="D57" s="56"/>
      <c r="L57" s="3"/>
      <c r="M57" s="63" t="s">
        <v>181</v>
      </c>
      <c r="N57" s="64" t="s">
        <v>129</v>
      </c>
      <c r="O57" s="65" t="s">
        <v>156</v>
      </c>
    </row>
    <row r="58" spans="1:15" ht="15" x14ac:dyDescent="0.25">
      <c r="A58" s="3"/>
      <c r="B58" s="79" t="str">
        <f>IF(T!$D$2=T!$M$2,M56,IF(T!$D$2=T!$N$2,N56,O56))</f>
        <v>a minta t-értéke (képlettel)</v>
      </c>
      <c r="C58" s="27" t="s">
        <v>105</v>
      </c>
      <c r="D58" s="56"/>
      <c r="L58" s="3"/>
      <c r="M58" s="63" t="s">
        <v>182</v>
      </c>
      <c r="N58" s="64" t="s">
        <v>130</v>
      </c>
      <c r="O58" s="65" t="s">
        <v>157</v>
      </c>
    </row>
    <row r="59" spans="1:15" ht="30" x14ac:dyDescent="0.25">
      <c r="A59" s="3"/>
      <c r="B59" s="79" t="str">
        <f>IF(T!$D$2=T!$M$2,M57,IF(T!$D$2=T!$N$2,N57,O57))</f>
        <v>a minta kétszélű p(t)-értéke (T.ELOSZLÁS.2SZ)</v>
      </c>
      <c r="C59" s="26" t="s">
        <v>177</v>
      </c>
      <c r="D59" s="56"/>
      <c r="L59" s="3"/>
      <c r="M59" s="63" t="s">
        <v>183</v>
      </c>
      <c r="N59" s="64" t="s">
        <v>131</v>
      </c>
      <c r="O59" s="65" t="s">
        <v>158</v>
      </c>
    </row>
    <row r="60" spans="1:15" ht="30" x14ac:dyDescent="0.25">
      <c r="A60" s="3"/>
      <c r="B60" s="79" t="str">
        <f>IF(T!$D$2=T!$M$2,M58,IF(T!$D$2=T!$N$2,N58,O58))</f>
        <v>a minta kétszélű p(t)-értéke (T.PRÓB)</v>
      </c>
      <c r="C60" s="26" t="s">
        <v>177</v>
      </c>
      <c r="D60" s="56"/>
      <c r="L60" s="3"/>
    </row>
    <row r="61" spans="1:15" ht="15" x14ac:dyDescent="0.25">
      <c r="A61" s="3"/>
      <c r="B61" s="79" t="str">
        <f>IF(T!$D$2=T!$M$2,M59,IF(T!$D$2=T!$N$2,N59,O59))</f>
        <v>a minta t-értéke (T.INVERZ.2SZ)</v>
      </c>
      <c r="C61" s="27" t="s">
        <v>105</v>
      </c>
      <c r="D61" s="56"/>
      <c r="L61" s="3"/>
      <c r="M61" s="63" t="s">
        <v>383</v>
      </c>
      <c r="N61" s="64" t="s">
        <v>381</v>
      </c>
      <c r="O61" s="65" t="s">
        <v>382</v>
      </c>
    </row>
    <row r="62" spans="1:15" ht="15" x14ac:dyDescent="0.25">
      <c r="A62" s="3"/>
      <c r="B62" s="4"/>
      <c r="C62" s="3"/>
      <c r="D62" s="3"/>
      <c r="L62" s="3"/>
      <c r="M62" s="63" t="s">
        <v>377</v>
      </c>
      <c r="N62" s="64" t="s">
        <v>401</v>
      </c>
      <c r="O62" s="65" t="s">
        <v>402</v>
      </c>
    </row>
    <row r="63" spans="1:15" ht="15" x14ac:dyDescent="0.25">
      <c r="A63" s="3"/>
      <c r="B63" s="79" t="str">
        <f>IF(T!$D$2=T!$M$2,M42,IF(T!$D$2=T!$N$2,N42,O42))</f>
        <v>eredmény</v>
      </c>
      <c r="C63" s="26"/>
      <c r="D63" s="56"/>
      <c r="E63" s="86"/>
      <c r="L63" s="3"/>
      <c r="M63" s="63" t="s">
        <v>31</v>
      </c>
      <c r="N63" s="64" t="s">
        <v>203</v>
      </c>
      <c r="O63" s="65" t="s">
        <v>204</v>
      </c>
    </row>
    <row r="64" spans="1:15" ht="15" x14ac:dyDescent="0.25">
      <c r="A64" s="3"/>
      <c r="B64" s="79" t="str">
        <f>IF(T!$D$2=T!$M$2,M43,IF(T!$D$2=T!$N$2,N43,O43))</f>
        <v>döntés</v>
      </c>
      <c r="C64" s="26"/>
      <c r="D64" s="56"/>
      <c r="L64" s="3"/>
      <c r="M64" s="63" t="s">
        <v>378</v>
      </c>
      <c r="N64" s="64" t="s">
        <v>379</v>
      </c>
      <c r="O64" s="65" t="s">
        <v>380</v>
      </c>
    </row>
    <row r="65" spans="1:15" ht="15" x14ac:dyDescent="0.25">
      <c r="A65" s="3"/>
      <c r="B65" s="79" t="str">
        <f>IF(T!$D$2=T!$M$2,M44,IF(T!$D$2=T!$N$2,N44,O44))</f>
        <v>válasz</v>
      </c>
      <c r="C65" s="26"/>
      <c r="D65" s="69"/>
      <c r="L65" s="3"/>
    </row>
    <row r="66" spans="1:15" ht="15" x14ac:dyDescent="0.25">
      <c r="A66" s="3"/>
      <c r="B66" s="4"/>
      <c r="C66" s="3"/>
      <c r="D66" s="3"/>
      <c r="L66" s="3"/>
      <c r="M66" s="63" t="s">
        <v>162</v>
      </c>
      <c r="N66" s="64" t="s">
        <v>135</v>
      </c>
      <c r="O66" s="65" t="s">
        <v>164</v>
      </c>
    </row>
    <row r="67" spans="1:15" ht="30" x14ac:dyDescent="0.25">
      <c r="A67" s="3"/>
      <c r="B67" s="79" t="str">
        <f>IF(T!$D$2=T!$M$2,M66,IF(T!$D$2=T!$N$2,N66,O66))</f>
        <v>lehetséges döntési hiba típusa</v>
      </c>
      <c r="C67" s="26"/>
      <c r="D67" s="32"/>
      <c r="L67" s="3"/>
      <c r="M67" s="63" t="s">
        <v>163</v>
      </c>
      <c r="N67" s="64" t="s">
        <v>136</v>
      </c>
      <c r="O67" s="65" t="s">
        <v>165</v>
      </c>
    </row>
    <row r="68" spans="1:15" ht="15" x14ac:dyDescent="0.25">
      <c r="A68" s="3"/>
      <c r="B68" s="79" t="str">
        <f>IF(T!$D$2=T!$M$2,M67,IF(T!$D$2=T!$N$2,N67,O67))</f>
        <v>hiba valószínűsége</v>
      </c>
      <c r="C68" s="26"/>
      <c r="D68" s="32"/>
      <c r="L68" s="3"/>
      <c r="M68" s="63" t="s">
        <v>205</v>
      </c>
      <c r="N68" s="64" t="s">
        <v>308</v>
      </c>
      <c r="O68" s="65" t="s">
        <v>207</v>
      </c>
    </row>
    <row r="69" spans="1:15" ht="15" x14ac:dyDescent="0.25">
      <c r="A69" s="3"/>
      <c r="B69" s="4"/>
      <c r="C69" s="3"/>
      <c r="D69" s="3"/>
      <c r="E69" s="3"/>
      <c r="F69" s="3"/>
      <c r="G69" s="3"/>
      <c r="H69" s="3"/>
      <c r="I69" s="3"/>
      <c r="J69" s="3"/>
      <c r="K69" s="3"/>
      <c r="L69" s="3"/>
      <c r="M69" s="63" t="s">
        <v>29</v>
      </c>
      <c r="N69" s="64" t="s">
        <v>143</v>
      </c>
      <c r="O69" s="65" t="s">
        <v>172</v>
      </c>
    </row>
    <row r="70" spans="1:15" ht="15" x14ac:dyDescent="0.25">
      <c r="A70" s="3"/>
      <c r="B70" s="4"/>
      <c r="C70" s="3"/>
      <c r="D70" s="3"/>
      <c r="E70" s="3"/>
      <c r="F70" s="3"/>
      <c r="G70" s="3"/>
      <c r="H70" s="3"/>
      <c r="I70" s="3"/>
      <c r="J70" s="3"/>
      <c r="K70" s="3"/>
      <c r="L70" s="3"/>
      <c r="M70" s="83"/>
      <c r="N70" s="84"/>
      <c r="O70" s="85"/>
    </row>
    <row r="71" spans="1:15" ht="15" hidden="1" x14ac:dyDescent="0.25">
      <c r="A71" s="3"/>
      <c r="B71" s="4"/>
      <c r="C71" s="3"/>
      <c r="D71" s="3"/>
      <c r="E71" s="3"/>
      <c r="F71" s="3"/>
      <c r="G71" s="3"/>
      <c r="H71" s="3"/>
      <c r="I71" s="3"/>
      <c r="J71" s="3"/>
      <c r="K71" s="3"/>
      <c r="L71" s="3"/>
      <c r="M71" s="83"/>
      <c r="N71" s="84"/>
      <c r="O71" s="85"/>
    </row>
    <row r="72" spans="1:15" ht="15" hidden="1" x14ac:dyDescent="0.25">
      <c r="A72" s="3"/>
      <c r="B72" s="4"/>
      <c r="C72" s="3"/>
      <c r="D72" s="3"/>
      <c r="E72" s="3"/>
      <c r="F72" s="3"/>
      <c r="G72" s="3"/>
      <c r="H72" s="3"/>
      <c r="I72" s="3"/>
      <c r="J72" s="3"/>
      <c r="K72" s="3"/>
      <c r="L72" s="3"/>
      <c r="M72" s="83"/>
      <c r="N72" s="84"/>
      <c r="O72" s="85"/>
    </row>
    <row r="73" spans="1:15" ht="15" hidden="1" x14ac:dyDescent="0.25">
      <c r="A73" s="3"/>
      <c r="B73" s="4"/>
      <c r="C73" s="3"/>
      <c r="D73" s="3"/>
      <c r="E73" s="3"/>
      <c r="F73" s="3"/>
      <c r="G73" s="3"/>
      <c r="H73" s="3"/>
      <c r="I73" s="3"/>
      <c r="J73" s="3"/>
      <c r="K73" s="3"/>
      <c r="L73" s="3"/>
      <c r="M73" s="83"/>
      <c r="N73" s="84"/>
      <c r="O73" s="85"/>
    </row>
    <row r="74" spans="1:15" ht="15" hidden="1" x14ac:dyDescent="0.25">
      <c r="A74" s="3"/>
      <c r="B74" s="4"/>
      <c r="C74" s="3"/>
      <c r="D74" s="3"/>
      <c r="E74" s="3"/>
      <c r="F74" s="3"/>
      <c r="G74" s="3"/>
      <c r="H74" s="3"/>
      <c r="I74" s="3"/>
      <c r="J74" s="3"/>
      <c r="K74" s="3"/>
      <c r="L74" s="3"/>
      <c r="M74" s="83"/>
      <c r="N74" s="84"/>
      <c r="O74" s="85"/>
    </row>
    <row r="75" spans="1:15" ht="15" hidden="1" x14ac:dyDescent="0.25">
      <c r="A75" s="3"/>
      <c r="B75" s="4"/>
      <c r="C75" s="3"/>
      <c r="D75" s="3"/>
      <c r="E75" s="3"/>
      <c r="F75" s="3"/>
      <c r="G75" s="3"/>
      <c r="H75" s="3"/>
      <c r="I75" s="3"/>
      <c r="J75" s="3"/>
      <c r="K75" s="3"/>
      <c r="L75" s="3"/>
      <c r="M75" s="83"/>
      <c r="N75" s="84"/>
      <c r="O75" s="85"/>
    </row>
    <row r="76" spans="1:15" ht="15" hidden="1" x14ac:dyDescent="0.25">
      <c r="A76" s="3"/>
      <c r="B76" s="4"/>
      <c r="C76" s="3"/>
      <c r="D76" s="3"/>
      <c r="E76" s="3"/>
      <c r="F76" s="3"/>
      <c r="G76" s="3"/>
      <c r="H76" s="3"/>
      <c r="I76" s="3"/>
      <c r="J76" s="3"/>
      <c r="K76" s="3"/>
      <c r="L76" s="3"/>
      <c r="M76" s="83"/>
      <c r="N76" s="84"/>
      <c r="O76" s="85"/>
    </row>
    <row r="77" spans="1:15" ht="15" hidden="1" x14ac:dyDescent="0.25">
      <c r="A77" s="3"/>
      <c r="B77" s="4"/>
      <c r="C77" s="3"/>
      <c r="D77" s="3"/>
      <c r="E77" s="3"/>
      <c r="F77" s="3"/>
      <c r="G77" s="3"/>
      <c r="H77" s="3"/>
      <c r="I77" s="3"/>
      <c r="J77" s="3"/>
      <c r="K77" s="3"/>
      <c r="L77" s="3"/>
      <c r="M77" s="83"/>
      <c r="N77" s="84"/>
      <c r="O77" s="85"/>
    </row>
    <row r="78" spans="1:15" ht="15" hidden="1" x14ac:dyDescent="0.25">
      <c r="A78" s="3"/>
      <c r="B78" s="4"/>
      <c r="C78" s="3"/>
      <c r="D78" s="3"/>
      <c r="E78" s="3"/>
      <c r="F78" s="3"/>
      <c r="G78" s="3"/>
      <c r="H78" s="3"/>
      <c r="I78" s="3"/>
      <c r="J78" s="3"/>
      <c r="K78" s="3"/>
      <c r="L78" s="3"/>
      <c r="M78" s="83"/>
      <c r="N78" s="84"/>
      <c r="O78" s="85"/>
    </row>
    <row r="79" spans="1:15" ht="15" hidden="1" x14ac:dyDescent="0.25">
      <c r="A79" s="3"/>
      <c r="B79" s="4"/>
      <c r="C79" s="3"/>
      <c r="D79" s="3"/>
      <c r="E79" s="3"/>
      <c r="F79" s="3"/>
      <c r="G79" s="3"/>
      <c r="H79" s="3"/>
      <c r="I79" s="3"/>
      <c r="J79" s="3"/>
      <c r="K79" s="3"/>
      <c r="L79" s="3"/>
      <c r="M79" s="83"/>
      <c r="N79" s="84"/>
      <c r="O79" s="85"/>
    </row>
    <row r="80" spans="1:15" ht="14.1" hidden="1" customHeight="1" x14ac:dyDescent="0.25">
      <c r="A80" s="3"/>
      <c r="B80" s="4"/>
      <c r="C80" s="3"/>
      <c r="D80" s="3"/>
      <c r="E80" s="3"/>
      <c r="F80" s="3"/>
      <c r="G80" s="3"/>
      <c r="H80" s="3"/>
      <c r="I80" s="3"/>
      <c r="J80" s="3"/>
      <c r="K80" s="3"/>
      <c r="L80" s="3"/>
      <c r="M80" s="83"/>
      <c r="N80" s="84"/>
      <c r="O80" s="85"/>
    </row>
    <row r="81" spans="1:15" ht="14.1" hidden="1" customHeight="1" x14ac:dyDescent="0.25">
      <c r="A81" s="3"/>
      <c r="B81" s="4"/>
      <c r="C81" s="3"/>
      <c r="D81" s="3"/>
      <c r="E81" s="3"/>
      <c r="F81" s="3"/>
      <c r="G81" s="3"/>
      <c r="H81" s="3"/>
      <c r="I81" s="3"/>
      <c r="J81" s="3"/>
      <c r="K81" s="3"/>
      <c r="L81" s="3"/>
      <c r="M81" s="83"/>
      <c r="N81" s="84"/>
      <c r="O81" s="85"/>
    </row>
    <row r="82" spans="1:15" ht="14.1" hidden="1" customHeight="1" x14ac:dyDescent="0.25">
      <c r="A82" s="3"/>
      <c r="B82" s="4"/>
      <c r="C82" s="3"/>
      <c r="D82" s="3"/>
      <c r="E82" s="3"/>
      <c r="F82" s="3"/>
      <c r="G82" s="3"/>
      <c r="H82" s="3"/>
      <c r="I82" s="3"/>
      <c r="J82" s="3"/>
      <c r="K82" s="3"/>
      <c r="L82" s="3"/>
      <c r="M82" s="83"/>
      <c r="N82" s="84"/>
      <c r="O82" s="85"/>
    </row>
  </sheetData>
  <mergeCells count="2">
    <mergeCell ref="B28:D28"/>
    <mergeCell ref="B50:D50"/>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workbookViewId="0"/>
  </sheetViews>
  <sheetFormatPr defaultColWidth="0" defaultRowHeight="14.1" customHeight="1" zeroHeight="1" x14ac:dyDescent="0.25"/>
  <cols>
    <col min="1" max="1" width="8.85546875" customWidth="1"/>
    <col min="2" max="2" width="35.85546875" style="1" customWidth="1"/>
    <col min="3" max="3" width="14"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ht="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ht="15" x14ac:dyDescent="0.25">
      <c r="A3" s="3"/>
      <c r="B3" s="4"/>
      <c r="C3" s="3"/>
      <c r="D3" s="3"/>
      <c r="E3" s="28"/>
      <c r="F3" s="28"/>
      <c r="G3" s="28"/>
      <c r="H3" s="28"/>
      <c r="I3" s="28"/>
      <c r="J3" s="28"/>
      <c r="K3" s="28"/>
      <c r="L3" s="3"/>
    </row>
    <row r="4" spans="1:15" ht="45" x14ac:dyDescent="0.25">
      <c r="A4" s="3"/>
      <c r="B4" s="20" t="str">
        <f>IF(T!$D$2=T!$M$2,M4,IF(T!$D$2=T!$N$2,N4,O4))</f>
        <v>Meg szeretnénk vizsgálni, hogy a Basedow-kórban szenvedő betegek vérkáliumszintje segíthet-e a diagnózis felállításában.</v>
      </c>
      <c r="C4" s="3"/>
      <c r="D4" s="3"/>
      <c r="E4" s="28"/>
      <c r="F4" s="28"/>
      <c r="G4" s="28"/>
      <c r="H4" s="28"/>
      <c r="I4" s="28"/>
      <c r="J4" s="28"/>
      <c r="K4" s="28"/>
      <c r="L4" s="3"/>
      <c r="M4" s="71" t="s">
        <v>16</v>
      </c>
      <c r="N4" s="64" t="s">
        <v>219</v>
      </c>
      <c r="O4" s="65" t="s">
        <v>221</v>
      </c>
    </row>
    <row r="5" spans="1:15" ht="60" x14ac:dyDescent="0.25">
      <c r="A5" s="3"/>
      <c r="B5" s="21" t="str">
        <f>IF(T!$D$2=T!$M$2,M5,IF(T!$D$2=T!$N$2,N5,O5))</f>
        <v>Ennek céljából megmértük tíz Basedow-kórban szenvedő beteg és tíz egészséges ember vérkáliumszintjét.</v>
      </c>
      <c r="C5" s="3"/>
      <c r="D5" s="3"/>
      <c r="E5" s="28"/>
      <c r="F5" s="28"/>
      <c r="G5" s="28"/>
      <c r="H5" s="28"/>
      <c r="I5" s="28"/>
      <c r="J5" s="28"/>
      <c r="K5" s="28"/>
      <c r="L5" s="3"/>
      <c r="M5" s="71" t="s">
        <v>17</v>
      </c>
      <c r="N5" s="64" t="s">
        <v>220</v>
      </c>
      <c r="O5" s="65" t="s">
        <v>222</v>
      </c>
    </row>
    <row r="6" spans="1:15" ht="60" x14ac:dyDescent="0.25">
      <c r="A6" s="3"/>
      <c r="B6" s="21" t="str">
        <f>IF(T!$D$2=T!$M$2,M6,IF(T!$D$2=T!$N$2,N6,O6))</f>
        <v>A mért adatok a C és D oszlopokban találhatók. Feltesszük, hogy a változó eloszlása normális.</v>
      </c>
      <c r="C6" s="3"/>
      <c r="D6" s="3"/>
      <c r="E6" s="28"/>
      <c r="F6" s="28"/>
      <c r="G6" s="28"/>
      <c r="H6" s="28"/>
      <c r="I6" s="28"/>
      <c r="J6" s="28"/>
      <c r="K6" s="28"/>
      <c r="L6" s="3"/>
      <c r="M6" s="63" t="s">
        <v>178</v>
      </c>
      <c r="N6" s="64" t="s">
        <v>179</v>
      </c>
      <c r="O6" s="65" t="s">
        <v>180</v>
      </c>
    </row>
    <row r="7" spans="1:15" ht="30" x14ac:dyDescent="0.25">
      <c r="A7" s="3"/>
      <c r="B7" s="21" t="str">
        <f>IF(T!$D$2=T!$M$2,M7,IF(T!$D$2=T!$N$2,N7,O7))</f>
        <v>Van-e jelentős eltérés?</v>
      </c>
      <c r="C7" s="3"/>
      <c r="D7" s="3"/>
      <c r="E7" s="28"/>
      <c r="F7" s="28"/>
      <c r="G7" s="28"/>
      <c r="H7" s="28"/>
      <c r="I7" s="28"/>
      <c r="J7" s="28"/>
      <c r="K7" s="28"/>
      <c r="L7" s="3"/>
      <c r="M7" s="71" t="s">
        <v>18</v>
      </c>
      <c r="N7" s="64" t="s">
        <v>190</v>
      </c>
      <c r="O7" s="65" t="s">
        <v>191</v>
      </c>
    </row>
    <row r="8" spans="1:15" ht="15" x14ac:dyDescent="0.25">
      <c r="A8" s="3"/>
      <c r="B8" s="22" t="str">
        <f>IF(T!$D$2=T!$M$2,M8,IF(T!$D$2=T!$N$2,N8,O8))</f>
        <v>szignifikanciaszint: 2%</v>
      </c>
      <c r="C8" s="3"/>
      <c r="D8" s="3"/>
      <c r="E8" s="28"/>
      <c r="F8" s="28"/>
      <c r="G8" s="28"/>
      <c r="H8" s="28"/>
      <c r="I8" s="28"/>
      <c r="J8" s="28"/>
      <c r="K8" s="28"/>
      <c r="L8" s="3"/>
      <c r="M8" s="63" t="s">
        <v>355</v>
      </c>
      <c r="N8" s="64" t="s">
        <v>356</v>
      </c>
      <c r="O8" s="65" t="s">
        <v>357</v>
      </c>
    </row>
    <row r="9" spans="1:15" ht="15" x14ac:dyDescent="0.25">
      <c r="A9" s="3"/>
      <c r="B9" s="4"/>
      <c r="C9" s="3"/>
      <c r="D9" s="3"/>
      <c r="E9" s="28"/>
      <c r="F9" s="28"/>
      <c r="G9" s="28"/>
      <c r="H9" s="28"/>
      <c r="I9" s="28"/>
      <c r="J9" s="28"/>
      <c r="K9" s="28"/>
      <c r="L9" s="3"/>
    </row>
    <row r="10" spans="1:15" ht="18.75" x14ac:dyDescent="0.35">
      <c r="A10" s="3"/>
      <c r="B10" s="4"/>
      <c r="C10" s="72" t="str">
        <f>IF(T!$D$2=T!$M$2,M10,IF(T!$D$2=T!$N$2,N10,O10))</f>
        <v>vérkáliumszint (mmol/L)</v>
      </c>
      <c r="D10" s="73"/>
      <c r="E10" s="28"/>
      <c r="F10" s="74" t="s">
        <v>353</v>
      </c>
      <c r="G10" s="75"/>
      <c r="H10" s="74" t="s">
        <v>354</v>
      </c>
      <c r="I10" s="75"/>
      <c r="J10" s="28"/>
      <c r="K10" s="28"/>
      <c r="L10" s="3"/>
      <c r="M10" s="63" t="s">
        <v>392</v>
      </c>
      <c r="N10" s="64" t="s">
        <v>98</v>
      </c>
      <c r="O10" s="65" t="s">
        <v>395</v>
      </c>
    </row>
    <row r="11" spans="1:15" ht="15" x14ac:dyDescent="0.25">
      <c r="A11" s="3"/>
      <c r="B11" s="4"/>
      <c r="C11" s="19" t="str">
        <f>IF(T!$D$2=T!$M$2,M11,IF(T!$D$2=T!$N$2,N11,O11))</f>
        <v>beteg</v>
      </c>
      <c r="D11" s="19" t="str">
        <f>IF(T!$D$2=T!$M$2,M12,IF(T!$D$2=T!$N$2,N12,O12))</f>
        <v>egészséges</v>
      </c>
      <c r="E11" s="34"/>
      <c r="F11" s="76" t="str">
        <f>IF(T!$D$2=T!$M$2,M11,IF(T!$D$2=T!$N$2,N11,O11))</f>
        <v>beteg</v>
      </c>
      <c r="G11" s="76" t="str">
        <f>IF(T!$D$2=T!$M$2,M12,IF(T!$D$2=T!$N$2,N12,O12))</f>
        <v>egészséges</v>
      </c>
      <c r="H11" s="77" t="str">
        <f>IF(T!$D$2=T!$M$2,M11,IF(T!$D$2=T!$N$2,N11,O11))</f>
        <v>beteg</v>
      </c>
      <c r="I11" s="77" t="str">
        <f>IF(T!$D$2=T!$M$2,M12,IF(T!$D$2=T!$N$2,N12,O12))</f>
        <v>egészséges</v>
      </c>
      <c r="J11" s="30"/>
      <c r="K11" s="30"/>
      <c r="L11" s="3"/>
      <c r="M11" s="63" t="s">
        <v>393</v>
      </c>
      <c r="N11" s="64" t="s">
        <v>227</v>
      </c>
      <c r="O11" s="65" t="s">
        <v>396</v>
      </c>
    </row>
    <row r="12" spans="1:15" ht="15" x14ac:dyDescent="0.25">
      <c r="A12" s="3"/>
      <c r="B12" s="4"/>
      <c r="C12" s="25">
        <v>4.8</v>
      </c>
      <c r="D12" s="25">
        <v>4.4000000000000004</v>
      </c>
      <c r="E12" s="35"/>
      <c r="F12" s="77">
        <f t="shared" ref="F12:F21" si="0">C12-$D$54</f>
        <v>0.16999999999999993</v>
      </c>
      <c r="G12" s="77">
        <f t="shared" ref="G12:G21" si="1">D12-$D$55</f>
        <v>0.14999999999999947</v>
      </c>
      <c r="H12" s="77">
        <f>F12^2</f>
        <v>2.8899999999999974E-2</v>
      </c>
      <c r="I12" s="77">
        <f>G12^2</f>
        <v>2.249999999999984E-2</v>
      </c>
      <c r="J12" s="30"/>
      <c r="K12" s="30"/>
      <c r="L12" s="3"/>
      <c r="M12" s="63" t="s">
        <v>394</v>
      </c>
      <c r="N12" s="64" t="s">
        <v>228</v>
      </c>
      <c r="O12" s="65" t="s">
        <v>397</v>
      </c>
    </row>
    <row r="13" spans="1:15" ht="15" x14ac:dyDescent="0.25">
      <c r="A13" s="3"/>
      <c r="B13" s="4"/>
      <c r="C13" s="25">
        <v>4.8</v>
      </c>
      <c r="D13" s="25">
        <v>4.2</v>
      </c>
      <c r="E13" s="35"/>
      <c r="F13" s="77">
        <f t="shared" si="0"/>
        <v>0.16999999999999993</v>
      </c>
      <c r="G13" s="77">
        <f t="shared" si="1"/>
        <v>-5.0000000000000711E-2</v>
      </c>
      <c r="H13" s="77">
        <f t="shared" ref="H13:H21" si="2">F13^2</f>
        <v>2.8899999999999974E-2</v>
      </c>
      <c r="I13" s="77">
        <f t="shared" ref="I13:I21" si="3">G13^2</f>
        <v>2.5000000000000712E-3</v>
      </c>
      <c r="J13" s="30"/>
      <c r="K13" s="30"/>
      <c r="L13" s="3"/>
    </row>
    <row r="14" spans="1:15" ht="15" x14ac:dyDescent="0.25">
      <c r="A14" s="3"/>
      <c r="B14" s="4"/>
      <c r="C14" s="25">
        <v>4.5999999999999996</v>
      </c>
      <c r="D14" s="25">
        <v>4.5</v>
      </c>
      <c r="E14" s="35"/>
      <c r="F14" s="77">
        <f t="shared" si="0"/>
        <v>-3.0000000000000249E-2</v>
      </c>
      <c r="G14" s="77">
        <f t="shared" si="1"/>
        <v>0.24999999999999911</v>
      </c>
      <c r="H14" s="77">
        <f t="shared" si="2"/>
        <v>9.0000000000001494E-4</v>
      </c>
      <c r="I14" s="77">
        <f t="shared" si="3"/>
        <v>6.2499999999999556E-2</v>
      </c>
      <c r="J14" s="30"/>
      <c r="K14" s="30"/>
      <c r="L14" s="3"/>
      <c r="M14" s="63" t="s">
        <v>107</v>
      </c>
      <c r="N14" s="64" t="s">
        <v>119</v>
      </c>
      <c r="O14" s="65" t="s">
        <v>144</v>
      </c>
    </row>
    <row r="15" spans="1:15" ht="15" x14ac:dyDescent="0.25">
      <c r="A15" s="3"/>
      <c r="B15" s="4"/>
      <c r="C15" s="25">
        <v>4.3</v>
      </c>
      <c r="D15" s="25">
        <v>4.3</v>
      </c>
      <c r="E15" s="35"/>
      <c r="F15" s="77">
        <f t="shared" si="0"/>
        <v>-0.33000000000000007</v>
      </c>
      <c r="G15" s="77">
        <f t="shared" si="1"/>
        <v>4.9999999999998934E-2</v>
      </c>
      <c r="H15" s="77">
        <f t="shared" si="2"/>
        <v>0.10890000000000005</v>
      </c>
      <c r="I15" s="77">
        <f t="shared" si="3"/>
        <v>2.4999999999998934E-3</v>
      </c>
      <c r="J15" s="30"/>
      <c r="K15" s="30"/>
      <c r="L15" s="3"/>
      <c r="M15" s="63" t="s">
        <v>108</v>
      </c>
      <c r="N15" s="64" t="s">
        <v>120</v>
      </c>
      <c r="O15" s="65" t="s">
        <v>145</v>
      </c>
    </row>
    <row r="16" spans="1:15" ht="15" x14ac:dyDescent="0.25">
      <c r="A16" s="3"/>
      <c r="B16" s="4"/>
      <c r="C16" s="25">
        <v>5.0999999999999996</v>
      </c>
      <c r="D16" s="25">
        <v>4.3</v>
      </c>
      <c r="E16" s="35"/>
      <c r="F16" s="77">
        <f t="shared" si="0"/>
        <v>0.46999999999999975</v>
      </c>
      <c r="G16" s="77">
        <f t="shared" si="1"/>
        <v>4.9999999999998934E-2</v>
      </c>
      <c r="H16" s="77">
        <f t="shared" si="2"/>
        <v>0.22089999999999976</v>
      </c>
      <c r="I16" s="77">
        <f t="shared" si="3"/>
        <v>2.4999999999998934E-3</v>
      </c>
      <c r="J16" s="30"/>
      <c r="K16" s="30"/>
      <c r="L16" s="3"/>
      <c r="M16" s="63" t="s">
        <v>109</v>
      </c>
      <c r="N16" s="64" t="s">
        <v>121</v>
      </c>
      <c r="O16" s="65" t="s">
        <v>146</v>
      </c>
    </row>
    <row r="17" spans="1:15" ht="15" x14ac:dyDescent="0.25">
      <c r="A17" s="3"/>
      <c r="B17" s="4"/>
      <c r="C17" s="25">
        <v>5.2</v>
      </c>
      <c r="D17" s="25">
        <v>4</v>
      </c>
      <c r="E17" s="35"/>
      <c r="F17" s="77">
        <f t="shared" si="0"/>
        <v>0.57000000000000028</v>
      </c>
      <c r="G17" s="77">
        <f t="shared" si="1"/>
        <v>-0.25000000000000089</v>
      </c>
      <c r="H17" s="77">
        <f t="shared" si="2"/>
        <v>0.3249000000000003</v>
      </c>
      <c r="I17" s="77">
        <f t="shared" si="3"/>
        <v>6.2500000000000444E-2</v>
      </c>
      <c r="J17" s="30"/>
      <c r="K17" s="30"/>
      <c r="L17" s="3"/>
      <c r="M17" s="63" t="s">
        <v>320</v>
      </c>
      <c r="N17" s="64" t="s">
        <v>322</v>
      </c>
      <c r="O17" s="65" t="s">
        <v>323</v>
      </c>
    </row>
    <row r="18" spans="1:15" ht="15" x14ac:dyDescent="0.25">
      <c r="A18" s="3"/>
      <c r="B18" s="4"/>
      <c r="C18" s="25">
        <v>4.3</v>
      </c>
      <c r="D18" s="25">
        <v>3.5</v>
      </c>
      <c r="E18" s="35"/>
      <c r="F18" s="77">
        <f t="shared" si="0"/>
        <v>-0.33000000000000007</v>
      </c>
      <c r="G18" s="77">
        <f t="shared" si="1"/>
        <v>-0.75000000000000089</v>
      </c>
      <c r="H18" s="77">
        <f t="shared" si="2"/>
        <v>0.10890000000000005</v>
      </c>
      <c r="I18" s="77">
        <f t="shared" si="3"/>
        <v>0.56250000000000133</v>
      </c>
      <c r="J18" s="30"/>
      <c r="K18" s="30"/>
      <c r="L18" s="3"/>
      <c r="M18" s="63" t="s">
        <v>384</v>
      </c>
      <c r="N18" s="64" t="s">
        <v>385</v>
      </c>
      <c r="O18" s="65" t="s">
        <v>386</v>
      </c>
    </row>
    <row r="19" spans="1:15" ht="15" x14ac:dyDescent="0.25">
      <c r="A19" s="3"/>
      <c r="B19" s="4"/>
      <c r="C19" s="25">
        <v>4.3</v>
      </c>
      <c r="D19" s="25">
        <v>4.5999999999999996</v>
      </c>
      <c r="E19" s="35"/>
      <c r="F19" s="77">
        <f t="shared" si="0"/>
        <v>-0.33000000000000007</v>
      </c>
      <c r="G19" s="77">
        <f t="shared" si="1"/>
        <v>0.34999999999999876</v>
      </c>
      <c r="H19" s="77">
        <f t="shared" si="2"/>
        <v>0.10890000000000005</v>
      </c>
      <c r="I19" s="77">
        <f t="shared" si="3"/>
        <v>0.12249999999999912</v>
      </c>
      <c r="J19" s="30"/>
      <c r="K19" s="30"/>
      <c r="L19" s="3"/>
      <c r="M19" s="63" t="s">
        <v>192</v>
      </c>
      <c r="N19" s="64" t="s">
        <v>387</v>
      </c>
      <c r="O19" s="65" t="s">
        <v>388</v>
      </c>
    </row>
    <row r="20" spans="1:15" ht="15" x14ac:dyDescent="0.25">
      <c r="A20" s="3"/>
      <c r="B20" s="4"/>
      <c r="C20" s="25">
        <v>4.5999999999999996</v>
      </c>
      <c r="D20" s="25">
        <v>4.2</v>
      </c>
      <c r="E20" s="35"/>
      <c r="F20" s="77">
        <f t="shared" si="0"/>
        <v>-3.0000000000000249E-2</v>
      </c>
      <c r="G20" s="77">
        <f t="shared" si="1"/>
        <v>-5.0000000000000711E-2</v>
      </c>
      <c r="H20" s="77">
        <f t="shared" si="2"/>
        <v>9.0000000000001494E-4</v>
      </c>
      <c r="I20" s="77">
        <f t="shared" si="3"/>
        <v>2.5000000000000712E-3</v>
      </c>
      <c r="J20" s="30"/>
      <c r="K20" s="30"/>
      <c r="L20" s="3"/>
      <c r="M20" s="63" t="s">
        <v>195</v>
      </c>
      <c r="N20" s="64" t="s">
        <v>389</v>
      </c>
      <c r="O20" s="65" t="s">
        <v>390</v>
      </c>
    </row>
    <row r="21" spans="1:15" ht="15" x14ac:dyDescent="0.25">
      <c r="A21" s="3"/>
      <c r="B21" s="4"/>
      <c r="C21" s="25">
        <v>4.3</v>
      </c>
      <c r="D21" s="25">
        <v>4.5</v>
      </c>
      <c r="E21" s="35"/>
      <c r="F21" s="77">
        <f t="shared" si="0"/>
        <v>-0.33000000000000007</v>
      </c>
      <c r="G21" s="77">
        <f t="shared" si="1"/>
        <v>0.24999999999999911</v>
      </c>
      <c r="H21" s="77">
        <f t="shared" si="2"/>
        <v>0.10890000000000005</v>
      </c>
      <c r="I21" s="77">
        <f t="shared" si="3"/>
        <v>6.2499999999999556E-2</v>
      </c>
      <c r="J21" s="30"/>
      <c r="K21" s="30"/>
      <c r="L21" s="3"/>
      <c r="M21" s="63" t="s">
        <v>330</v>
      </c>
      <c r="N21" s="64" t="s">
        <v>331</v>
      </c>
      <c r="O21" s="65" t="s">
        <v>332</v>
      </c>
    </row>
    <row r="22" spans="1:15" ht="15" x14ac:dyDescent="0.25">
      <c r="A22" s="3"/>
      <c r="B22" s="4"/>
      <c r="C22" s="3"/>
      <c r="D22" s="3"/>
      <c r="E22" s="30"/>
      <c r="F22" s="30"/>
      <c r="G22" s="30"/>
      <c r="H22" s="30"/>
      <c r="I22" s="30"/>
      <c r="J22" s="30"/>
      <c r="K22" s="30"/>
      <c r="L22" s="3"/>
    </row>
    <row r="23" spans="1:15" ht="60" x14ac:dyDescent="0.25">
      <c r="A23" s="3"/>
      <c r="B23" s="46" t="str">
        <f>IF(T!$D$2=T!$M$2,M14,IF(T!$D$2=T!$N$2,N14,O14))</f>
        <v>kérdés</v>
      </c>
      <c r="C23" s="26"/>
      <c r="D23" s="32" t="str">
        <f>IF(T!$D$2=T!$M$2,M18,IF(T!$D$2=T!$N$2,N18,O18))</f>
        <v>Van-e jelentős eltérés az átlagok között?</v>
      </c>
      <c r="E23" s="30"/>
      <c r="F23" s="30"/>
      <c r="G23" s="30"/>
      <c r="H23" s="30"/>
      <c r="I23" s="30"/>
      <c r="J23" s="30"/>
      <c r="K23" s="30"/>
      <c r="L23" s="3"/>
      <c r="M23" s="63" t="s">
        <v>358</v>
      </c>
      <c r="N23" s="64" t="s">
        <v>361</v>
      </c>
      <c r="O23" s="65" t="s">
        <v>362</v>
      </c>
    </row>
    <row r="24" spans="1:15" ht="61.5" x14ac:dyDescent="0.35">
      <c r="A24" s="3"/>
      <c r="B24" s="46" t="str">
        <f>IF(T!$D$2=T!$M$2,M15,IF(T!$D$2=T!$N$2,N15,O15))</f>
        <v>nullhipotézis</v>
      </c>
      <c r="C24" s="26" t="s">
        <v>329</v>
      </c>
      <c r="D24" s="32" t="str">
        <f>IF(T!$D$2=T!$M$2,M19,IF(T!$D$2=T!$N$2,N19,O19))</f>
        <v>Az eltérés nem jelentős (véletlen hiba okozza).</v>
      </c>
      <c r="E24" s="30"/>
      <c r="F24" s="30"/>
      <c r="G24" s="30"/>
      <c r="H24" s="30"/>
      <c r="I24" s="30"/>
      <c r="J24" s="30"/>
      <c r="K24" s="30"/>
      <c r="L24" s="3"/>
      <c r="M24" s="63" t="s">
        <v>223</v>
      </c>
      <c r="N24" s="64" t="s">
        <v>225</v>
      </c>
      <c r="O24" s="65" t="s">
        <v>243</v>
      </c>
    </row>
    <row r="25" spans="1:15" ht="61.5" x14ac:dyDescent="0.35">
      <c r="A25" s="3"/>
      <c r="B25" s="46" t="str">
        <f>IF(T!$D$2=T!$M$2,M16,IF(T!$D$2=T!$N$2,N16,O16))</f>
        <v>alternatív hipotézis (ellenhipotézis)</v>
      </c>
      <c r="C25" s="26" t="s">
        <v>173</v>
      </c>
      <c r="D25" s="32" t="str">
        <f>IF(T!$D$2=T!$M$2,M20,IF(T!$D$2=T!$N$2,N20,O20))</f>
        <v>Az eltérés jelentős (rendszeres eltérés okozza).</v>
      </c>
      <c r="E25" s="30"/>
      <c r="F25" s="30"/>
      <c r="G25" s="30"/>
      <c r="H25" s="30"/>
      <c r="I25" s="30"/>
      <c r="J25" s="30"/>
      <c r="K25" s="30"/>
      <c r="L25" s="3"/>
      <c r="M25" s="71" t="s">
        <v>255</v>
      </c>
      <c r="N25" s="64" t="s">
        <v>226</v>
      </c>
      <c r="O25" s="65" t="s">
        <v>244</v>
      </c>
    </row>
    <row r="26" spans="1:15" ht="45" x14ac:dyDescent="0.25">
      <c r="A26" s="3"/>
      <c r="B26" s="62" t="str">
        <f>IF(T!$D$2=T!$M$2,M17,IF(T!$D$2=T!$N$2,N17,O17))</f>
        <v>próba típusa</v>
      </c>
      <c r="C26" s="26"/>
      <c r="D26" s="32" t="str">
        <f>IF(T!$D$2=T!$M$2,M21,IF(T!$D$2=T!$N$2,N21,O21))</f>
        <v>F-próba, majd t-próba két független mintára</v>
      </c>
      <c r="E26" s="30"/>
      <c r="F26" s="30"/>
      <c r="G26" s="30"/>
      <c r="H26" s="30"/>
      <c r="I26" s="30"/>
      <c r="J26" s="30"/>
      <c r="K26" s="30"/>
      <c r="L26" s="3"/>
      <c r="M26" s="71" t="s">
        <v>256</v>
      </c>
      <c r="N26" s="64" t="s">
        <v>229</v>
      </c>
      <c r="O26" s="65" t="s">
        <v>245</v>
      </c>
    </row>
    <row r="27" spans="1:15" ht="15" x14ac:dyDescent="0.25">
      <c r="A27" s="3"/>
      <c r="B27" s="4"/>
      <c r="C27" s="3"/>
      <c r="D27" s="3"/>
      <c r="E27" s="30"/>
      <c r="F27" s="30"/>
      <c r="G27" s="30"/>
      <c r="H27" s="30"/>
      <c r="I27" s="30"/>
      <c r="J27" s="30"/>
      <c r="K27" s="30"/>
      <c r="L27" s="3"/>
      <c r="M27" s="71" t="s">
        <v>257</v>
      </c>
      <c r="N27" s="64" t="s">
        <v>230</v>
      </c>
      <c r="O27" s="65" t="s">
        <v>246</v>
      </c>
    </row>
    <row r="28" spans="1:15" ht="15" x14ac:dyDescent="0.25">
      <c r="A28" s="3"/>
      <c r="B28" s="100" t="str">
        <f>IF(T!$D$2=T!$M$2,M23,IF(T!$D$2=T!$N$2,N23,O23))</f>
        <v>1. Varianciák összevetése F-próbával</v>
      </c>
      <c r="C28" s="101"/>
      <c r="D28" s="102"/>
      <c r="E28" s="30"/>
      <c r="F28" s="30"/>
      <c r="G28" s="30"/>
      <c r="H28" s="30"/>
      <c r="I28" s="30"/>
      <c r="J28" s="30"/>
      <c r="K28" s="30"/>
      <c r="L28" s="3"/>
      <c r="M28" s="71" t="s">
        <v>258</v>
      </c>
      <c r="N28" s="64" t="s">
        <v>231</v>
      </c>
      <c r="O28" s="65" t="s">
        <v>247</v>
      </c>
    </row>
    <row r="29" spans="1:15" ht="15" x14ac:dyDescent="0.25">
      <c r="A29" s="3"/>
      <c r="B29" s="4"/>
      <c r="C29" s="3"/>
      <c r="D29" s="3"/>
      <c r="E29" s="30"/>
      <c r="F29" s="30"/>
      <c r="G29" s="30"/>
      <c r="H29" s="30"/>
      <c r="I29" s="30"/>
      <c r="J29" s="30"/>
      <c r="K29" s="30"/>
      <c r="L29" s="3"/>
      <c r="M29" s="71" t="s">
        <v>259</v>
      </c>
      <c r="N29" s="64" t="s">
        <v>232</v>
      </c>
      <c r="O29" s="65" t="s">
        <v>248</v>
      </c>
    </row>
    <row r="30" spans="1:15" ht="75" x14ac:dyDescent="0.25">
      <c r="A30" s="3"/>
      <c r="B30" s="62" t="str">
        <f>IF(T!$D$2=T!$M$2,M14,IF(T!$D$2=T!$N$2,N14,O14))</f>
        <v>kérdés</v>
      </c>
      <c r="C30" s="26"/>
      <c r="D30" s="69" t="str">
        <f>IF(T!$D$2=T!$M$2,M37,IF(T!$D$2=T!$N$2,N37,O37))</f>
        <v>Van-e jelentős eltérés a két minta varianciája között?</v>
      </c>
      <c r="E30" s="30"/>
      <c r="F30" s="30"/>
      <c r="G30" s="30"/>
      <c r="H30" s="30"/>
      <c r="I30" s="30"/>
      <c r="J30" s="30"/>
      <c r="K30" s="30"/>
      <c r="L30" s="3"/>
      <c r="M30" s="71" t="s">
        <v>260</v>
      </c>
      <c r="N30" s="64" t="s">
        <v>233</v>
      </c>
      <c r="O30" s="65" t="s">
        <v>249</v>
      </c>
    </row>
    <row r="31" spans="1:15" ht="91.5" x14ac:dyDescent="0.35">
      <c r="A31" s="3"/>
      <c r="B31" s="62" t="str">
        <f>IF(T!$D$2=T!$M$2,M15,IF(T!$D$2=T!$N$2,N15,O15))</f>
        <v>nullhipotézis</v>
      </c>
      <c r="C31" s="26" t="s">
        <v>309</v>
      </c>
      <c r="D31" s="69" t="str">
        <f>IF(T!$D$2=T!$M$2,M38,IF(T!$D$2=T!$N$2,N38,O38))</f>
        <v>Az eltérés nem jelentős, a varianciák aránya egy körüli, a minták homoszkedasztikusak.</v>
      </c>
      <c r="E31" s="30"/>
      <c r="F31" s="30"/>
      <c r="G31" s="30"/>
      <c r="H31" s="30"/>
      <c r="I31" s="30"/>
      <c r="J31" s="30"/>
      <c r="K31" s="30"/>
      <c r="L31" s="3"/>
      <c r="M31" s="71" t="s">
        <v>224</v>
      </c>
      <c r="N31" s="64" t="s">
        <v>234</v>
      </c>
      <c r="O31" s="65" t="s">
        <v>250</v>
      </c>
    </row>
    <row r="32" spans="1:15" ht="61.5" x14ac:dyDescent="0.35">
      <c r="A32" s="3"/>
      <c r="B32" s="62" t="str">
        <f>IF(T!$D$2=T!$M$2,M16,IF(T!$D$2=T!$N$2,N16,O16))</f>
        <v>alternatív hipotézis (ellenhipotézis)</v>
      </c>
      <c r="C32" s="26" t="s">
        <v>173</v>
      </c>
      <c r="D32" s="69" t="str">
        <f>IF(T!$D$2=T!$M$2,M39,IF(T!$D$2=T!$N$2,N39,O39))</f>
        <v>Az eltérés jelentős (a minták heteroszkedasztikusak)</v>
      </c>
      <c r="E32" s="30"/>
      <c r="F32" s="30"/>
      <c r="G32" s="30"/>
      <c r="H32" s="30"/>
      <c r="I32" s="30"/>
      <c r="J32" s="30"/>
      <c r="K32" s="30"/>
      <c r="L32" s="3"/>
      <c r="M32" s="71" t="s">
        <v>237</v>
      </c>
      <c r="N32" s="64" t="s">
        <v>235</v>
      </c>
      <c r="O32" s="65" t="s">
        <v>251</v>
      </c>
    </row>
    <row r="33" spans="1:15" ht="18" x14ac:dyDescent="0.35">
      <c r="A33" s="3"/>
      <c r="B33" s="62" t="str">
        <f>IF(T!$D$2=T!$M$2,M24,IF(T!$D$2=T!$N$2,N24,O24))</f>
        <v>kritikus p(F)-érték</v>
      </c>
      <c r="C33" s="26" t="s">
        <v>365</v>
      </c>
      <c r="D33" s="70">
        <v>0.05</v>
      </c>
      <c r="E33" s="31" t="str">
        <f>IF(T!$D$2=T!$M$2,M40,IF(T!$D$2=T!$N$2,N40,O40))</f>
        <v>Ez függetlenül a példában megadottól mindig 5%.</v>
      </c>
      <c r="F33" s="30"/>
      <c r="G33" s="30"/>
      <c r="H33" s="30"/>
      <c r="I33" s="30"/>
      <c r="J33" s="30"/>
      <c r="K33" s="30"/>
      <c r="L33" s="3"/>
      <c r="M33" s="71" t="s">
        <v>240</v>
      </c>
      <c r="N33" s="64" t="s">
        <v>236</v>
      </c>
      <c r="O33" s="65" t="s">
        <v>252</v>
      </c>
    </row>
    <row r="34" spans="1:15" ht="18" x14ac:dyDescent="0.35">
      <c r="A34" s="3"/>
      <c r="B34" s="62" t="str">
        <f>IF(T!$D$2=T!$M$2,M25,IF(T!$D$2=T!$N$2,N25,O25))</f>
        <v>elemszám (1)</v>
      </c>
      <c r="C34" s="26" t="s">
        <v>312</v>
      </c>
      <c r="D34" s="56">
        <f>COUNT(C12:C21)</f>
        <v>10</v>
      </c>
      <c r="E34" s="30"/>
      <c r="F34" s="30"/>
      <c r="G34" s="30"/>
      <c r="H34" s="30"/>
      <c r="I34" s="30"/>
      <c r="J34" s="30"/>
      <c r="K34" s="30"/>
      <c r="L34" s="3"/>
      <c r="M34" s="71" t="s">
        <v>241</v>
      </c>
      <c r="N34" s="64" t="s">
        <v>239</v>
      </c>
      <c r="O34" s="65" t="s">
        <v>253</v>
      </c>
    </row>
    <row r="35" spans="1:15" ht="18" x14ac:dyDescent="0.35">
      <c r="A35" s="3"/>
      <c r="B35" s="62" t="str">
        <f>IF(T!$D$2=T!$M$2,M26,IF(T!$D$2=T!$N$2,N26,O26))</f>
        <v>elemszám (2)</v>
      </c>
      <c r="C35" s="26" t="s">
        <v>313</v>
      </c>
      <c r="D35" s="56">
        <f>COUNT(D12:D21)</f>
        <v>10</v>
      </c>
      <c r="E35" s="30"/>
      <c r="F35" s="30"/>
      <c r="G35" s="30"/>
      <c r="H35" s="30"/>
      <c r="I35" s="30"/>
      <c r="J35" s="30"/>
      <c r="K35" s="30"/>
      <c r="L35" s="3"/>
      <c r="M35" s="71" t="s">
        <v>242</v>
      </c>
      <c r="N35" s="64" t="s">
        <v>238</v>
      </c>
      <c r="O35" s="65" t="s">
        <v>254</v>
      </c>
    </row>
    <row r="36" spans="1:15" ht="18" x14ac:dyDescent="0.35">
      <c r="A36" s="3"/>
      <c r="B36" s="62" t="str">
        <f>IF(T!$D$2=T!$M$2,M27,IF(T!$D$2=T!$N$2,N27,O27))</f>
        <v xml:space="preserve">szabadsági fokok száma (1) </v>
      </c>
      <c r="C36" s="26" t="s">
        <v>310</v>
      </c>
      <c r="D36" s="56">
        <f>D34-1</f>
        <v>9</v>
      </c>
      <c r="E36" s="30"/>
      <c r="F36" s="30"/>
      <c r="G36" s="30"/>
      <c r="H36" s="30"/>
      <c r="I36" s="30"/>
      <c r="J36" s="30"/>
      <c r="K36" s="30"/>
      <c r="L36" s="3"/>
    </row>
    <row r="37" spans="1:15" ht="18" x14ac:dyDescent="0.35">
      <c r="A37" s="3"/>
      <c r="B37" s="62" t="str">
        <f>IF(T!$D$2=T!$M$2,M28,IF(T!$D$2=T!$N$2,N28,O28))</f>
        <v xml:space="preserve">szabadsági fokok száma (2) </v>
      </c>
      <c r="C37" s="26" t="s">
        <v>311</v>
      </c>
      <c r="D37" s="56">
        <f>D35-1</f>
        <v>9</v>
      </c>
      <c r="E37" s="30"/>
      <c r="F37" s="30"/>
      <c r="G37" s="30"/>
      <c r="H37" s="30"/>
      <c r="I37" s="30"/>
      <c r="J37" s="30"/>
      <c r="K37" s="30"/>
      <c r="L37" s="3"/>
      <c r="M37" s="63" t="s">
        <v>33</v>
      </c>
      <c r="N37" s="64" t="s">
        <v>391</v>
      </c>
      <c r="O37" s="65" t="s">
        <v>263</v>
      </c>
    </row>
    <row r="38" spans="1:15" ht="18.75" x14ac:dyDescent="0.35">
      <c r="A38" s="3"/>
      <c r="B38" s="62" t="str">
        <f>IF(T!$D$2=T!$M$2,M29,IF(T!$D$2=T!$N$2,N29,O29))</f>
        <v>variancia (1)</v>
      </c>
      <c r="C38" s="26" t="s">
        <v>314</v>
      </c>
      <c r="D38" s="56">
        <f>_xlfn.VAR.S(C12:C21)</f>
        <v>0.11566666666666668</v>
      </c>
      <c r="E38" s="30"/>
      <c r="F38" s="30"/>
      <c r="G38" s="30"/>
      <c r="H38" s="30"/>
      <c r="I38" s="30"/>
      <c r="J38" s="30"/>
      <c r="K38" s="30"/>
      <c r="L38" s="3"/>
      <c r="M38" s="63" t="s">
        <v>318</v>
      </c>
      <c r="N38" s="64" t="s">
        <v>317</v>
      </c>
      <c r="O38" s="65" t="s">
        <v>319</v>
      </c>
    </row>
    <row r="39" spans="1:15" ht="18.75" x14ac:dyDescent="0.35">
      <c r="A39" s="3"/>
      <c r="B39" s="62" t="str">
        <f>IF(T!$D$2=T!$M$2,M30,IF(T!$D$2=T!$N$2,N30,O30))</f>
        <v>variancia (2)</v>
      </c>
      <c r="C39" s="26" t="s">
        <v>315</v>
      </c>
      <c r="D39" s="56">
        <f>_xlfn.VAR.S(D12:D21)</f>
        <v>0.10055555555555554</v>
      </c>
      <c r="E39" s="30"/>
      <c r="F39" s="30"/>
      <c r="G39" s="30"/>
      <c r="H39" s="30"/>
      <c r="I39" s="30"/>
      <c r="J39" s="30"/>
      <c r="K39" s="30"/>
      <c r="L39" s="3"/>
      <c r="M39" s="63" t="s">
        <v>261</v>
      </c>
      <c r="N39" s="64" t="s">
        <v>262</v>
      </c>
      <c r="O39" s="65" t="s">
        <v>264</v>
      </c>
    </row>
    <row r="40" spans="1:15" ht="31.5" x14ac:dyDescent="0.35">
      <c r="A40" s="3"/>
      <c r="B40" s="62" t="str">
        <f>IF(T!$D$2=T!$M$2,M31,IF(T!$D$2=T!$N$2,N31,O31))</f>
        <v>minta F-értéke (nagyobb) (képlettel)</v>
      </c>
      <c r="C40" s="26" t="s">
        <v>316</v>
      </c>
      <c r="D40" s="56">
        <f>D38/D39</f>
        <v>1.1502762430939231</v>
      </c>
      <c r="E40" s="30"/>
      <c r="F40" s="30"/>
      <c r="G40" s="30"/>
      <c r="H40" s="30"/>
      <c r="I40" s="30"/>
      <c r="J40" s="30"/>
      <c r="K40" s="30"/>
      <c r="L40" s="3"/>
      <c r="M40" s="63" t="s">
        <v>359</v>
      </c>
      <c r="N40" s="64" t="s">
        <v>363</v>
      </c>
      <c r="O40" s="65" t="s">
        <v>364</v>
      </c>
    </row>
    <row r="41" spans="1:15" ht="30" x14ac:dyDescent="0.25">
      <c r="A41" s="3"/>
      <c r="B41" s="62" t="str">
        <f>IF(T!$D$2=T!$M$2,M32,IF(T!$D$2=T!$N$2,N32,O32))</f>
        <v>minta egyszélű p(F)-értéke (F.ELOSZLÁS.JOBB)</v>
      </c>
      <c r="C41" s="26"/>
      <c r="D41" s="56">
        <f>_xlfn.F.DIST.RT(D40,D36,D37)</f>
        <v>0.41910616130948469</v>
      </c>
      <c r="E41" s="30"/>
      <c r="F41" s="30"/>
      <c r="G41" s="30"/>
      <c r="H41" s="30"/>
      <c r="I41" s="30"/>
      <c r="J41" s="30"/>
      <c r="K41" s="30"/>
      <c r="L41" s="3"/>
    </row>
    <row r="42" spans="1:15" ht="30" x14ac:dyDescent="0.25">
      <c r="A42" s="3"/>
      <c r="B42" s="62" t="str">
        <f>IF(T!$D$2=T!$M$2,M33,IF(T!$D$2=T!$N$2,N33,O33))</f>
        <v>minta kétszélű p(F)-értéke (2*F.ELOSZLÁS.JOBB)</v>
      </c>
      <c r="C42" s="26" t="s">
        <v>341</v>
      </c>
      <c r="D42" s="56">
        <f>D41*2</f>
        <v>0.83821232261896939</v>
      </c>
      <c r="E42" s="30"/>
      <c r="F42" s="30"/>
      <c r="G42" s="30"/>
      <c r="H42" s="30"/>
      <c r="I42" s="30"/>
      <c r="J42" s="30"/>
      <c r="K42" s="30"/>
      <c r="L42" s="3"/>
      <c r="M42" s="63" t="s">
        <v>113</v>
      </c>
      <c r="N42" s="64" t="s">
        <v>132</v>
      </c>
      <c r="O42" s="65" t="s">
        <v>159</v>
      </c>
    </row>
    <row r="43" spans="1:15" ht="30" x14ac:dyDescent="0.25">
      <c r="A43" s="3"/>
      <c r="B43" s="62" t="str">
        <f>IF(T!$D$2=T!$M$2,M34,IF(T!$D$2=T!$N$2,N34,O34))</f>
        <v>minta kétszélű p(F)-értéke (F.PRÓB)</v>
      </c>
      <c r="C43" s="26" t="s">
        <v>341</v>
      </c>
      <c r="D43" s="56">
        <f>_xlfn.F.TEST(C12:C21,D12:D21)</f>
        <v>0.83821232261896939</v>
      </c>
      <c r="E43" s="2"/>
      <c r="F43" s="2"/>
      <c r="G43" s="2"/>
      <c r="H43" s="2"/>
      <c r="I43" s="2"/>
      <c r="J43" s="2"/>
      <c r="K43" s="2"/>
      <c r="L43" s="3"/>
      <c r="M43" s="63" t="s">
        <v>114</v>
      </c>
      <c r="N43" s="64" t="s">
        <v>133</v>
      </c>
      <c r="O43" s="65" t="s">
        <v>160</v>
      </c>
    </row>
    <row r="44" spans="1:15" ht="30" x14ac:dyDescent="0.25">
      <c r="A44" s="3"/>
      <c r="B44" s="62" t="str">
        <f>IF(T!$D$2=T!$M$2,M35,IF(T!$D$2=T!$N$2,N35,O35))</f>
        <v>minta F-értéke (nagyobb) (F.INVERZ.JOBB)</v>
      </c>
      <c r="C44" s="27" t="s">
        <v>342</v>
      </c>
      <c r="D44" s="56">
        <f>_xlfn.F.INV.RT(D43/2,D36,D37)</f>
        <v>1.1502762430939231</v>
      </c>
      <c r="E44" s="2"/>
      <c r="F44" s="2"/>
      <c r="G44" s="2"/>
      <c r="H44" s="2"/>
      <c r="I44" s="2"/>
      <c r="J44" s="2"/>
      <c r="K44" s="2"/>
      <c r="L44" s="3"/>
      <c r="M44" s="63" t="s">
        <v>115</v>
      </c>
      <c r="N44" s="64" t="s">
        <v>134</v>
      </c>
      <c r="O44" s="65" t="s">
        <v>161</v>
      </c>
    </row>
    <row r="45" spans="1:15" ht="15" x14ac:dyDescent="0.25">
      <c r="A45" s="3"/>
      <c r="B45" s="4"/>
      <c r="C45" s="3"/>
      <c r="D45" s="3"/>
      <c r="E45" s="2"/>
      <c r="F45" s="2"/>
      <c r="G45" s="2"/>
      <c r="H45" s="2"/>
      <c r="I45" s="2"/>
      <c r="J45" s="2"/>
      <c r="K45" s="2"/>
      <c r="L45" s="3"/>
      <c r="M45" s="63" t="s">
        <v>35</v>
      </c>
      <c r="N45" s="64" t="s">
        <v>375</v>
      </c>
      <c r="O45" s="65" t="s">
        <v>376</v>
      </c>
    </row>
    <row r="46" spans="1:15" ht="30" x14ac:dyDescent="0.25">
      <c r="A46" s="3"/>
      <c r="B46" s="62" t="str">
        <f>IF(T!$D$2=T!$M$2,M42,IF(T!$D$2=T!$N$2,N42,O42))</f>
        <v>eredmény</v>
      </c>
      <c r="C46" s="26"/>
      <c r="D46" s="69" t="str">
        <f>IF(T!$D$2=T!$M$2,M45,IF(T!$D$2=T!$N$2,N45,O45))</f>
        <v>p(F)_minta &gt; p(F)_krit</v>
      </c>
      <c r="E46" s="2"/>
      <c r="F46" s="2"/>
      <c r="G46" s="2"/>
      <c r="H46" s="2"/>
      <c r="I46" s="2"/>
      <c r="J46" s="2"/>
      <c r="K46" s="2"/>
      <c r="L46" s="3"/>
      <c r="M46" s="63" t="s">
        <v>360</v>
      </c>
      <c r="N46" s="64" t="s">
        <v>138</v>
      </c>
      <c r="O46" s="65" t="s">
        <v>167</v>
      </c>
    </row>
    <row r="47" spans="1:15" ht="15" x14ac:dyDescent="0.25">
      <c r="A47" s="3"/>
      <c r="B47" s="62" t="str">
        <f>IF(T!$D$2=T!$M$2,M43,IF(T!$D$2=T!$N$2,N43,O43))</f>
        <v>döntés</v>
      </c>
      <c r="C47" s="26"/>
      <c r="D47" s="69" t="str">
        <f>IF(T!$D$2=T!$M$2,M46,IF(T!$D$2=T!$N$2,N46,O46))</f>
        <v>H_0 megtartva</v>
      </c>
      <c r="L47" s="3"/>
      <c r="M47" s="63" t="s">
        <v>36</v>
      </c>
      <c r="N47" s="64" t="s">
        <v>409</v>
      </c>
      <c r="O47" s="65" t="s">
        <v>366</v>
      </c>
    </row>
    <row r="48" spans="1:15" ht="60" x14ac:dyDescent="0.25">
      <c r="A48" s="3"/>
      <c r="B48" s="62" t="str">
        <f>IF(T!$D$2=T!$M$2,M44,IF(T!$D$2=T!$N$2,N44,O44))</f>
        <v>válasz</v>
      </c>
      <c r="C48" s="26"/>
      <c r="D48" s="69" t="str">
        <f>IF(T!$D$2=T!$M$2,M47,IF(T!$D$2=T!$N$2,N47,O47))</f>
        <v>A két minta varianciája nem tér el jelentősen (homoszkedasztikusak)</v>
      </c>
      <c r="L48" s="3"/>
    </row>
    <row r="49" spans="1:15" ht="15" x14ac:dyDescent="0.25">
      <c r="A49" s="3"/>
      <c r="B49" s="4"/>
      <c r="C49" s="3"/>
      <c r="D49" s="3"/>
      <c r="L49" s="3"/>
      <c r="M49" s="63" t="s">
        <v>398</v>
      </c>
      <c r="N49" s="64" t="s">
        <v>399</v>
      </c>
      <c r="O49" s="65" t="s">
        <v>400</v>
      </c>
    </row>
    <row r="50" spans="1:15" ht="15" x14ac:dyDescent="0.25">
      <c r="A50" s="3"/>
      <c r="B50" s="97" t="str">
        <f>IF(T!$D$2=T!$M$2,M49,IF(T!$D$2=T!$N$2,N49,O49))</f>
        <v>2. Megfelelő kétmintás t-próba elvégzése</v>
      </c>
      <c r="C50" s="103"/>
      <c r="D50" s="104"/>
      <c r="L50" s="3"/>
      <c r="M50" s="63" t="s">
        <v>24</v>
      </c>
      <c r="N50" s="64" t="s">
        <v>123</v>
      </c>
      <c r="O50" s="65" t="s">
        <v>150</v>
      </c>
    </row>
    <row r="51" spans="1:15" ht="15" x14ac:dyDescent="0.25">
      <c r="A51" s="3"/>
      <c r="B51" s="4"/>
      <c r="C51" s="3"/>
      <c r="D51" s="3"/>
      <c r="L51" s="3"/>
      <c r="M51" s="63" t="s">
        <v>106</v>
      </c>
      <c r="N51" s="64" t="s">
        <v>124</v>
      </c>
      <c r="O51" s="65" t="s">
        <v>151</v>
      </c>
    </row>
    <row r="52" spans="1:15" ht="18" x14ac:dyDescent="0.35">
      <c r="A52" s="3"/>
      <c r="B52" s="62" t="str">
        <f>IF(T!$D$2=T!$M$2,M50,IF(T!$D$2=T!$N$2,N50,O50))</f>
        <v>elemszám</v>
      </c>
      <c r="C52" s="26" t="s">
        <v>344</v>
      </c>
      <c r="D52" s="56">
        <f>COUNT(C12:D21)</f>
        <v>20</v>
      </c>
      <c r="L52" s="3"/>
      <c r="M52" s="63" t="s">
        <v>347</v>
      </c>
      <c r="N52" s="64" t="s">
        <v>367</v>
      </c>
      <c r="O52" s="65" t="s">
        <v>368</v>
      </c>
    </row>
    <row r="53" spans="1:15" ht="18" x14ac:dyDescent="0.35">
      <c r="A53" s="3"/>
      <c r="B53" s="68" t="str">
        <f>IF(T!$D$2=T!$M$2,M51,IF(T!$D$2=T!$N$2,N51,O51))</f>
        <v>szabadsági fokok száma</v>
      </c>
      <c r="C53" s="26" t="s">
        <v>343</v>
      </c>
      <c r="D53" s="56">
        <f>D52-2</f>
        <v>18</v>
      </c>
      <c r="L53" s="3"/>
      <c r="M53" s="63" t="s">
        <v>350</v>
      </c>
      <c r="N53" s="64" t="s">
        <v>369</v>
      </c>
      <c r="O53" s="65" t="s">
        <v>370</v>
      </c>
    </row>
    <row r="54" spans="1:15" ht="18" x14ac:dyDescent="0.35">
      <c r="A54" s="3"/>
      <c r="B54" s="68" t="str">
        <f>IF(T!$D$2=T!$M$2,M52,IF(T!$D$2=T!$N$2,N52,O52))</f>
        <v>átlag (1)</v>
      </c>
      <c r="C54" s="26" t="s">
        <v>348</v>
      </c>
      <c r="D54" s="56">
        <f>AVERAGE(C12:C21)</f>
        <v>4.63</v>
      </c>
      <c r="L54" s="3"/>
      <c r="M54" s="63" t="s">
        <v>345</v>
      </c>
      <c r="N54" s="64" t="s">
        <v>372</v>
      </c>
      <c r="O54" s="65" t="s">
        <v>371</v>
      </c>
    </row>
    <row r="55" spans="1:15" ht="18" x14ac:dyDescent="0.35">
      <c r="A55" s="3"/>
      <c r="B55" s="68" t="str">
        <f>IF(T!$D$2=T!$M$2,M53,IF(T!$D$2=T!$N$2,N53,O53))</f>
        <v>átlag (2)</v>
      </c>
      <c r="C55" s="26" t="s">
        <v>349</v>
      </c>
      <c r="D55" s="56">
        <f>AVERAGE(D12:D21)</f>
        <v>4.2500000000000009</v>
      </c>
      <c r="L55" s="3"/>
      <c r="M55" s="63" t="s">
        <v>346</v>
      </c>
      <c r="N55" s="64" t="s">
        <v>373</v>
      </c>
      <c r="O55" s="65" t="s">
        <v>374</v>
      </c>
    </row>
    <row r="56" spans="1:15" ht="18" x14ac:dyDescent="0.35">
      <c r="A56" s="3"/>
      <c r="B56" s="68" t="str">
        <f>IF(T!$D$2=T!$M$2,M54,IF(T!$D$2=T!$N$2,N54,O54))</f>
        <v>négyzetösszeg (1)</v>
      </c>
      <c r="C56" s="26" t="s">
        <v>351</v>
      </c>
      <c r="D56" s="56">
        <f>SUM(H12:H21)</f>
        <v>1.0410000000000001</v>
      </c>
      <c r="L56" s="3"/>
      <c r="M56" s="63" t="s">
        <v>112</v>
      </c>
      <c r="N56" s="64" t="s">
        <v>128</v>
      </c>
      <c r="O56" s="65" t="s">
        <v>155</v>
      </c>
    </row>
    <row r="57" spans="1:15" ht="18" x14ac:dyDescent="0.35">
      <c r="A57" s="3"/>
      <c r="B57" s="68" t="str">
        <f>IF(T!$D$2=T!$M$2,M55,IF(T!$D$2=T!$N$2,N55,O55))</f>
        <v>négyzetösszeg (2)</v>
      </c>
      <c r="C57" s="26" t="s">
        <v>352</v>
      </c>
      <c r="D57" s="56">
        <f>SUM(I12:I21)</f>
        <v>0.9049999999999998</v>
      </c>
      <c r="L57" s="3"/>
      <c r="M57" s="63" t="s">
        <v>181</v>
      </c>
      <c r="N57" s="64" t="s">
        <v>129</v>
      </c>
      <c r="O57" s="65" t="s">
        <v>156</v>
      </c>
    </row>
    <row r="58" spans="1:15" ht="15" x14ac:dyDescent="0.25">
      <c r="A58" s="3"/>
      <c r="B58" s="68" t="str">
        <f>IF(T!$D$2=T!$M$2,M56,IF(T!$D$2=T!$N$2,N56,O56))</f>
        <v>a minta t-értéke (képlettel)</v>
      </c>
      <c r="C58" s="27" t="s">
        <v>105</v>
      </c>
      <c r="D58" s="56">
        <f>(D54-D55)/SQRT((D56+D57)/(D53))*SQRT(D34*D35/(D34+D35))</f>
        <v>2.5842435046380783</v>
      </c>
      <c r="L58" s="3"/>
      <c r="M58" s="63" t="s">
        <v>182</v>
      </c>
      <c r="N58" s="64" t="s">
        <v>130</v>
      </c>
      <c r="O58" s="65" t="s">
        <v>157</v>
      </c>
    </row>
    <row r="59" spans="1:15" ht="30" x14ac:dyDescent="0.25">
      <c r="A59" s="3"/>
      <c r="B59" s="68" t="str">
        <f>IF(T!$D$2=T!$M$2,M57,IF(T!$D$2=T!$N$2,N57,O57))</f>
        <v>a minta kétszélű p(t)-értéke (T.ELOSZLÁS.2SZ)</v>
      </c>
      <c r="C59" s="26" t="s">
        <v>177</v>
      </c>
      <c r="D59" s="56">
        <f>_xlfn.T.DIST.2T(D58,D53)</f>
        <v>1.8708441235519711E-2</v>
      </c>
      <c r="L59" s="3"/>
      <c r="M59" s="63" t="s">
        <v>183</v>
      </c>
      <c r="N59" s="64" t="s">
        <v>131</v>
      </c>
      <c r="O59" s="65" t="s">
        <v>158</v>
      </c>
    </row>
    <row r="60" spans="1:15" ht="30" x14ac:dyDescent="0.25">
      <c r="A60" s="3"/>
      <c r="B60" s="68" t="str">
        <f>IF(T!$D$2=T!$M$2,M58,IF(T!$D$2=T!$N$2,N58,O58))</f>
        <v>a minta kétszélű p(t)-értéke (T.PRÓB)</v>
      </c>
      <c r="C60" s="26" t="s">
        <v>177</v>
      </c>
      <c r="D60" s="56">
        <f>_xlfn.T.TEST(C12:C21,D12:D21,2,2)</f>
        <v>1.8708441235519707E-2</v>
      </c>
      <c r="L60" s="3"/>
    </row>
    <row r="61" spans="1:15" ht="15" x14ac:dyDescent="0.25">
      <c r="A61" s="3"/>
      <c r="B61" s="68" t="str">
        <f>IF(T!$D$2=T!$M$2,M59,IF(T!$D$2=T!$N$2,N59,O59))</f>
        <v>a minta t-értéke (T.INVERZ.2SZ)</v>
      </c>
      <c r="C61" s="27" t="s">
        <v>105</v>
      </c>
      <c r="D61" s="56">
        <f>_xlfn.T.INV.2T(D60,D53)</f>
        <v>2.5842435046380769</v>
      </c>
      <c r="L61" s="3"/>
      <c r="M61" s="63" t="s">
        <v>383</v>
      </c>
      <c r="N61" s="64" t="s">
        <v>381</v>
      </c>
      <c r="O61" s="65" t="s">
        <v>382</v>
      </c>
    </row>
    <row r="62" spans="1:15" ht="15" x14ac:dyDescent="0.25">
      <c r="A62" s="3"/>
      <c r="B62" s="4"/>
      <c r="C62" s="3"/>
      <c r="D62" s="3"/>
      <c r="L62" s="3"/>
      <c r="M62" s="63" t="s">
        <v>377</v>
      </c>
      <c r="N62" s="64" t="s">
        <v>401</v>
      </c>
      <c r="O62" s="65" t="s">
        <v>402</v>
      </c>
    </row>
    <row r="63" spans="1:15" ht="15" x14ac:dyDescent="0.25">
      <c r="A63" s="3"/>
      <c r="B63" s="68" t="str">
        <f>IF(T!$D$2=T!$M$2,M42,IF(T!$D$2=T!$N$2,N42,O42))</f>
        <v>eredmény</v>
      </c>
      <c r="C63" s="26"/>
      <c r="D63" s="56" t="str">
        <f>IF(T!$D$2=T!$M$2,M62,IF(T!$D$2=T!$N$2,N62,O62))</f>
        <v>p(t)_minta &lt; p(t)_krit</v>
      </c>
      <c r="E63" s="78" t="str">
        <f>IF(T!$D$2=T!$M$2,M61,IF(T!$D$2=T!$N$2,N61,O61))</f>
        <v>a példában megszabott 2% szignifikanciaszintet figyelembe véve</v>
      </c>
      <c r="L63" s="3"/>
      <c r="M63" s="63" t="s">
        <v>31</v>
      </c>
      <c r="N63" s="64" t="s">
        <v>203</v>
      </c>
      <c r="O63" s="65" t="s">
        <v>204</v>
      </c>
    </row>
    <row r="64" spans="1:15" ht="15" x14ac:dyDescent="0.25">
      <c r="A64" s="3"/>
      <c r="B64" s="68" t="str">
        <f>IF(T!$D$2=T!$M$2,M43,IF(T!$D$2=T!$N$2,N43,O43))</f>
        <v>döntés</v>
      </c>
      <c r="C64" s="26"/>
      <c r="D64" s="56" t="str">
        <f>IF(T!$D$2=T!$M$2,M63,IF(T!$D$2=T!$N$2,N63,O63))</f>
        <v>H_0 elvetve</v>
      </c>
      <c r="L64" s="3"/>
      <c r="M64" s="63" t="s">
        <v>378</v>
      </c>
      <c r="N64" s="64" t="s">
        <v>379</v>
      </c>
      <c r="O64" s="65" t="s">
        <v>380</v>
      </c>
    </row>
    <row r="65" spans="1:15" ht="60" x14ac:dyDescent="0.25">
      <c r="A65" s="3"/>
      <c r="B65" s="68" t="str">
        <f>IF(T!$D$2=T!$M$2,M44,IF(T!$D$2=T!$N$2,N44,O44))</f>
        <v>válasz</v>
      </c>
      <c r="C65" s="26"/>
      <c r="D65" s="69" t="str">
        <f>IF(T!$D$2=T!$M$2,M64,IF(T!$D$2=T!$N$2,N64,O64))</f>
        <v>A Basedow-kórban szenvedők vérkáliumszintje lényegesen eltér az egészségesekétől.</v>
      </c>
      <c r="L65" s="3"/>
    </row>
    <row r="66" spans="1:15" ht="15" x14ac:dyDescent="0.25">
      <c r="A66" s="3"/>
      <c r="B66" s="4"/>
      <c r="C66" s="3"/>
      <c r="D66" s="3"/>
      <c r="L66" s="3"/>
      <c r="M66" s="63" t="s">
        <v>162</v>
      </c>
      <c r="N66" s="64" t="s">
        <v>135</v>
      </c>
      <c r="O66" s="65" t="s">
        <v>164</v>
      </c>
    </row>
    <row r="67" spans="1:15" ht="30" x14ac:dyDescent="0.25">
      <c r="A67" s="3"/>
      <c r="B67" s="46" t="str">
        <f>IF(T!$D$2=T!$M$2,M66,IF(T!$D$2=T!$N$2,N66,O66))</f>
        <v>lehetséges döntési hiba típusa</v>
      </c>
      <c r="C67" s="26"/>
      <c r="D67" s="32" t="str">
        <f>IF(T!$D$2=T!$M$2,M68,IF(T!$D$2=T!$N$2,N68,O68))</f>
        <v>elsőfajú hiba (alfa)</v>
      </c>
      <c r="L67" s="3"/>
      <c r="M67" s="63" t="s">
        <v>163</v>
      </c>
      <c r="N67" s="64" t="s">
        <v>136</v>
      </c>
      <c r="O67" s="65" t="s">
        <v>165</v>
      </c>
    </row>
    <row r="68" spans="1:15" ht="15" x14ac:dyDescent="0.25">
      <c r="A68" s="3"/>
      <c r="B68" s="46" t="str">
        <f>IF(T!$D$2=T!$M$2,M67,IF(T!$D$2=T!$N$2,N67,O67))</f>
        <v>hiba valószínűsége</v>
      </c>
      <c r="C68" s="26"/>
      <c r="D68" s="32">
        <f>D60</f>
        <v>1.8708441235519707E-2</v>
      </c>
      <c r="L68" s="3"/>
      <c r="M68" s="63" t="s">
        <v>205</v>
      </c>
      <c r="N68" s="64" t="s">
        <v>308</v>
      </c>
      <c r="O68" s="65" t="s">
        <v>207</v>
      </c>
    </row>
    <row r="69" spans="1:15" ht="15" x14ac:dyDescent="0.25">
      <c r="A69" s="3"/>
      <c r="B69" s="4"/>
      <c r="C69" s="3"/>
      <c r="D69" s="3"/>
      <c r="E69" s="3"/>
      <c r="F69" s="3"/>
      <c r="G69" s="3"/>
      <c r="H69" s="3"/>
      <c r="I69" s="3"/>
      <c r="J69" s="3"/>
      <c r="K69" s="3"/>
      <c r="L69" s="3"/>
      <c r="M69" s="63" t="s">
        <v>29</v>
      </c>
      <c r="N69" s="64" t="s">
        <v>143</v>
      </c>
      <c r="O69" s="65" t="s">
        <v>172</v>
      </c>
    </row>
    <row r="70" spans="1:15" ht="15" x14ac:dyDescent="0.25">
      <c r="A70" s="3"/>
      <c r="B70" s="4"/>
      <c r="C70" s="3"/>
      <c r="D70" s="3"/>
      <c r="E70" s="3"/>
      <c r="F70" s="3"/>
      <c r="G70" s="3"/>
      <c r="H70" s="3"/>
      <c r="I70" s="3"/>
      <c r="J70" s="3"/>
      <c r="K70" s="3"/>
      <c r="L70" s="3"/>
      <c r="M70" s="83"/>
      <c r="N70" s="84"/>
      <c r="O70" s="85"/>
    </row>
    <row r="71" spans="1:15" ht="15" hidden="1" x14ac:dyDescent="0.25">
      <c r="A71" s="3"/>
      <c r="B71" s="4"/>
      <c r="C71" s="3"/>
      <c r="D71" s="3"/>
      <c r="E71" s="3"/>
      <c r="F71" s="3"/>
      <c r="G71" s="3"/>
      <c r="H71" s="3"/>
      <c r="I71" s="3"/>
      <c r="J71" s="3"/>
      <c r="K71" s="3"/>
      <c r="L71" s="3"/>
      <c r="M71" s="83"/>
      <c r="N71" s="84"/>
      <c r="O71" s="85"/>
    </row>
    <row r="72" spans="1:15" ht="15" hidden="1" x14ac:dyDescent="0.25">
      <c r="A72" s="3"/>
      <c r="B72" s="4"/>
      <c r="C72" s="3"/>
      <c r="D72" s="3"/>
      <c r="E72" s="3"/>
      <c r="F72" s="3"/>
      <c r="G72" s="3"/>
      <c r="H72" s="3"/>
      <c r="I72" s="3"/>
      <c r="J72" s="3"/>
      <c r="K72" s="3"/>
      <c r="L72" s="3"/>
      <c r="M72" s="83"/>
      <c r="N72" s="84"/>
      <c r="O72" s="85"/>
    </row>
    <row r="73" spans="1:15" ht="15" hidden="1" x14ac:dyDescent="0.25">
      <c r="A73" s="3"/>
      <c r="B73" s="4"/>
      <c r="C73" s="3"/>
      <c r="D73" s="3"/>
      <c r="E73" s="3"/>
      <c r="F73" s="3"/>
      <c r="G73" s="3"/>
      <c r="H73" s="3"/>
      <c r="I73" s="3"/>
      <c r="J73" s="3"/>
      <c r="K73" s="3"/>
      <c r="L73" s="3"/>
      <c r="M73" s="83"/>
      <c r="N73" s="84"/>
      <c r="O73" s="85"/>
    </row>
    <row r="74" spans="1:15" ht="15" hidden="1" x14ac:dyDescent="0.25">
      <c r="A74" s="3"/>
      <c r="B74" s="4"/>
      <c r="C74" s="3"/>
      <c r="D74" s="3"/>
      <c r="E74" s="3"/>
      <c r="F74" s="3"/>
      <c r="G74" s="3"/>
      <c r="H74" s="3"/>
      <c r="I74" s="3"/>
      <c r="J74" s="3"/>
      <c r="K74" s="3"/>
      <c r="L74" s="3"/>
      <c r="M74" s="83"/>
      <c r="N74" s="84"/>
      <c r="O74" s="85"/>
    </row>
    <row r="75" spans="1:15" ht="15" hidden="1" x14ac:dyDescent="0.25">
      <c r="A75" s="3"/>
      <c r="B75" s="4"/>
      <c r="C75" s="3"/>
      <c r="D75" s="3"/>
      <c r="E75" s="3"/>
      <c r="F75" s="3"/>
      <c r="G75" s="3"/>
      <c r="H75" s="3"/>
      <c r="I75" s="3"/>
      <c r="J75" s="3"/>
      <c r="K75" s="3"/>
      <c r="L75" s="3"/>
      <c r="M75" s="83"/>
      <c r="N75" s="84"/>
      <c r="O75" s="85"/>
    </row>
    <row r="76" spans="1:15" ht="15" hidden="1" x14ac:dyDescent="0.25">
      <c r="A76" s="3"/>
      <c r="B76" s="4"/>
      <c r="C76" s="3"/>
      <c r="D76" s="3"/>
      <c r="E76" s="3"/>
      <c r="F76" s="3"/>
      <c r="G76" s="3"/>
      <c r="H76" s="3"/>
      <c r="I76" s="3"/>
      <c r="J76" s="3"/>
      <c r="K76" s="3"/>
      <c r="L76" s="3"/>
      <c r="M76" s="83"/>
      <c r="N76" s="84"/>
      <c r="O76" s="85"/>
    </row>
    <row r="77" spans="1:15" ht="15" hidden="1" x14ac:dyDescent="0.25">
      <c r="A77" s="3"/>
      <c r="B77" s="4"/>
      <c r="C77" s="3"/>
      <c r="D77" s="3"/>
      <c r="E77" s="3"/>
      <c r="F77" s="3"/>
      <c r="G77" s="3"/>
      <c r="H77" s="3"/>
      <c r="I77" s="3"/>
      <c r="J77" s="3"/>
      <c r="K77" s="3"/>
      <c r="L77" s="3"/>
      <c r="M77" s="83"/>
      <c r="N77" s="84"/>
      <c r="O77" s="85"/>
    </row>
    <row r="78" spans="1:15" ht="15" hidden="1" x14ac:dyDescent="0.25">
      <c r="A78" s="3"/>
      <c r="B78" s="4"/>
      <c r="C78" s="3"/>
      <c r="D78" s="3"/>
      <c r="E78" s="3"/>
      <c r="F78" s="3"/>
      <c r="G78" s="3"/>
      <c r="H78" s="3"/>
      <c r="I78" s="3"/>
      <c r="J78" s="3"/>
      <c r="K78" s="3"/>
      <c r="L78" s="3"/>
      <c r="M78" s="83"/>
      <c r="N78" s="84"/>
      <c r="O78" s="85"/>
    </row>
    <row r="79" spans="1:15" ht="15" hidden="1" x14ac:dyDescent="0.25">
      <c r="A79" s="3"/>
      <c r="B79" s="4"/>
      <c r="C79" s="3"/>
      <c r="D79" s="3"/>
      <c r="E79" s="3"/>
      <c r="F79" s="3"/>
      <c r="G79" s="3"/>
      <c r="H79" s="3"/>
      <c r="I79" s="3"/>
      <c r="J79" s="3"/>
      <c r="K79" s="3"/>
      <c r="L79" s="3"/>
      <c r="M79" s="83"/>
      <c r="N79" s="84"/>
      <c r="O79" s="85"/>
    </row>
    <row r="80" spans="1:15" ht="14.1" hidden="1" customHeight="1" x14ac:dyDescent="0.25">
      <c r="A80" s="3"/>
      <c r="B80" s="4"/>
      <c r="C80" s="3"/>
      <c r="D80" s="3"/>
      <c r="E80" s="3"/>
      <c r="F80" s="3"/>
      <c r="G80" s="3"/>
      <c r="H80" s="3"/>
      <c r="I80" s="3"/>
      <c r="J80" s="3"/>
      <c r="K80" s="3"/>
      <c r="L80" s="3"/>
      <c r="M80" s="83"/>
      <c r="N80" s="84"/>
      <c r="O80" s="85"/>
    </row>
    <row r="81" spans="1:15" ht="14.1" hidden="1" customHeight="1" x14ac:dyDescent="0.25">
      <c r="A81" s="3"/>
      <c r="B81" s="4"/>
      <c r="C81" s="3"/>
      <c r="D81" s="3"/>
      <c r="E81" s="3"/>
      <c r="F81" s="3"/>
      <c r="G81" s="3"/>
      <c r="H81" s="3"/>
      <c r="I81" s="3"/>
      <c r="J81" s="3"/>
      <c r="K81" s="3"/>
      <c r="L81" s="3"/>
      <c r="M81" s="83"/>
      <c r="N81" s="84"/>
      <c r="O81" s="85"/>
    </row>
    <row r="82" spans="1:15" ht="14.1" hidden="1" customHeight="1" x14ac:dyDescent="0.25">
      <c r="A82" s="3"/>
      <c r="B82" s="4"/>
      <c r="C82" s="3"/>
      <c r="D82" s="3"/>
      <c r="E82" s="3"/>
      <c r="F82" s="3"/>
      <c r="G82" s="3"/>
      <c r="H82" s="3"/>
      <c r="I82" s="3"/>
      <c r="J82" s="3"/>
      <c r="K82" s="3"/>
      <c r="L82" s="3"/>
      <c r="M82" s="83"/>
      <c r="N82" s="84"/>
      <c r="O82" s="85"/>
    </row>
  </sheetData>
  <mergeCells count="2">
    <mergeCell ref="B28:D28"/>
    <mergeCell ref="B50:D50"/>
  </mergeCells>
  <pageMargins left="0.7" right="0.7" top="0.75" bottom="0.75" header="0.3" footer="0.3"/>
  <drawing r:id="rId1"/>
  <legacyDrawing r:id="rId2"/>
  <oleObjects>
    <mc:AlternateContent xmlns:mc="http://schemas.openxmlformats.org/markup-compatibility/2006">
      <mc:Choice Requires="x14">
        <oleObject progId="Equation.3" shapeId="19459" r:id="rId3">
          <objectPr defaultSize="0" autoPict="0" r:id="rId4">
            <anchor moveWithCells="1" sizeWithCells="1">
              <from>
                <xdr:col>4</xdr:col>
                <xdr:colOff>85725</xdr:colOff>
                <xdr:row>37</xdr:row>
                <xdr:rowOff>114300</xdr:rowOff>
              </from>
              <to>
                <xdr:col>5</xdr:col>
                <xdr:colOff>571500</xdr:colOff>
                <xdr:row>39</xdr:row>
                <xdr:rowOff>180975</xdr:rowOff>
              </to>
            </anchor>
          </objectPr>
        </oleObject>
      </mc:Choice>
      <mc:Fallback>
        <oleObject progId="Equation.3" shapeId="19459" r:id="rId3"/>
      </mc:Fallback>
    </mc:AlternateContent>
    <mc:AlternateContent xmlns:mc="http://schemas.openxmlformats.org/markup-compatibility/2006">
      <mc:Choice Requires="x14">
        <oleObject progId="Equation.3" shapeId="19460" r:id="rId5">
          <objectPr defaultSize="0" autoPict="0" r:id="rId6">
            <anchor moveWithCells="1" sizeWithCells="1">
              <from>
                <xdr:col>4</xdr:col>
                <xdr:colOff>104775</xdr:colOff>
                <xdr:row>52</xdr:row>
                <xdr:rowOff>66675</xdr:rowOff>
              </from>
              <to>
                <xdr:col>7</xdr:col>
                <xdr:colOff>304800</xdr:colOff>
                <xdr:row>55</xdr:row>
                <xdr:rowOff>142875</xdr:rowOff>
              </to>
            </anchor>
          </objectPr>
        </oleObject>
      </mc:Choice>
      <mc:Fallback>
        <oleObject progId="Equation.3" shapeId="19460" r:id="rId5"/>
      </mc:Fallback>
    </mc:AlternateContent>
  </oleObjec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workbookViewId="0"/>
  </sheetViews>
  <sheetFormatPr defaultColWidth="0" defaultRowHeight="14.1" customHeight="1" zeroHeight="1" x14ac:dyDescent="0.25"/>
  <cols>
    <col min="1" max="1" width="8.85546875" customWidth="1"/>
    <col min="2" max="2" width="35.85546875" style="1" customWidth="1"/>
    <col min="3" max="3" width="14" customWidth="1"/>
    <col min="4" max="4" width="23" customWidth="1"/>
    <col min="5" max="12" width="8.85546875" customWidth="1"/>
    <col min="13" max="13" width="35.85546875" style="63" hidden="1" customWidth="1"/>
    <col min="14" max="14" width="35.85546875" style="64" hidden="1" customWidth="1"/>
    <col min="15" max="15" width="35.85546875" style="65" hidden="1" customWidth="1"/>
    <col min="16" max="16384" width="8.85546875" hidden="1"/>
  </cols>
  <sheetData>
    <row r="1" spans="1:15" ht="15" x14ac:dyDescent="0.25">
      <c r="A1" s="3"/>
      <c r="B1" s="4"/>
      <c r="C1" s="3"/>
      <c r="D1" s="3"/>
      <c r="E1" s="3"/>
      <c r="F1" s="3"/>
      <c r="G1" s="3"/>
      <c r="H1" s="3"/>
      <c r="I1" s="3"/>
      <c r="J1" s="3"/>
      <c r="K1" s="3"/>
      <c r="L1" s="3"/>
    </row>
    <row r="2" spans="1:15" ht="40.5" x14ac:dyDescent="0.3">
      <c r="A2" s="3"/>
      <c r="B2" s="18" t="str">
        <f>IF(T!$D$2=T!$M$2,M2,IF(T!$D$2=T!$N$2,N2,O2))</f>
        <v>Írd be a kért értékeket a zöld cellákba!</v>
      </c>
      <c r="C2" s="3"/>
      <c r="D2" s="3"/>
      <c r="E2" s="28"/>
      <c r="F2" s="28"/>
      <c r="G2" s="28"/>
      <c r="H2" s="28"/>
      <c r="I2" s="28"/>
      <c r="J2" s="28"/>
      <c r="K2" s="28"/>
      <c r="L2" s="3"/>
      <c r="M2" s="63" t="s">
        <v>100</v>
      </c>
      <c r="N2" s="64" t="s">
        <v>101</v>
      </c>
      <c r="O2" s="65" t="s">
        <v>102</v>
      </c>
    </row>
    <row r="3" spans="1:15" ht="15" x14ac:dyDescent="0.25">
      <c r="A3" s="3"/>
      <c r="B3" s="4"/>
      <c r="C3" s="3"/>
      <c r="D3" s="3"/>
      <c r="E3" s="28"/>
      <c r="F3" s="28"/>
      <c r="G3" s="28"/>
      <c r="H3" s="28"/>
      <c r="I3" s="28"/>
      <c r="J3" s="28"/>
      <c r="K3" s="28"/>
      <c r="L3" s="3"/>
    </row>
    <row r="4" spans="1:15" ht="60" x14ac:dyDescent="0.25">
      <c r="A4" s="3"/>
      <c r="B4" s="20" t="str">
        <f>IF(T!$D$2=T!$M$2,M4,IF(T!$D$2=T!$N$2,N4,O4))</f>
        <v>Meg szeretnénk vizsgálni, hogy a Creutzfeldt–Jakob-kórban szenvedő betegek vérkáliumszintje segíthet-e a diagnózis felállításában.</v>
      </c>
      <c r="C4" s="3"/>
      <c r="D4" s="3"/>
      <c r="E4" s="28"/>
      <c r="F4" s="28"/>
      <c r="G4" s="28"/>
      <c r="H4" s="28"/>
      <c r="I4" s="28"/>
      <c r="J4" s="28"/>
      <c r="K4" s="28"/>
      <c r="L4" s="3"/>
      <c r="M4" s="71" t="s">
        <v>21</v>
      </c>
      <c r="N4" s="64" t="s">
        <v>403</v>
      </c>
      <c r="O4" s="65" t="s">
        <v>405</v>
      </c>
    </row>
    <row r="5" spans="1:15" ht="60" x14ac:dyDescent="0.25">
      <c r="A5" s="3"/>
      <c r="B5" s="21" t="str">
        <f>IF(T!$D$2=T!$M$2,M5,IF(T!$D$2=T!$N$2,N5,O5))</f>
        <v>Ennek céljából megmértük tíz Creutzfeldt–Jakob-kórban szenvedő beteg és tíz egészséges ember vérkáliumszintjét.</v>
      </c>
      <c r="C5" s="3"/>
      <c r="D5" s="3"/>
      <c r="E5" s="28"/>
      <c r="F5" s="28"/>
      <c r="G5" s="28"/>
      <c r="H5" s="28"/>
      <c r="I5" s="28"/>
      <c r="J5" s="28"/>
      <c r="K5" s="28"/>
      <c r="L5" s="3"/>
      <c r="M5" s="71" t="s">
        <v>22</v>
      </c>
      <c r="N5" s="64" t="s">
        <v>404</v>
      </c>
      <c r="O5" s="65" t="s">
        <v>406</v>
      </c>
    </row>
    <row r="6" spans="1:15" ht="60" x14ac:dyDescent="0.25">
      <c r="A6" s="3"/>
      <c r="B6" s="21" t="str">
        <f>IF(T!$D$2=T!$M$2,M6,IF(T!$D$2=T!$N$2,N6,O6))</f>
        <v>A mért adatok a C és D oszlopokban találhatók. Feltesszük, hogy a változó eloszlása normális.</v>
      </c>
      <c r="C6" s="3"/>
      <c r="D6" s="3"/>
      <c r="E6" s="28"/>
      <c r="F6" s="28"/>
      <c r="G6" s="28"/>
      <c r="H6" s="28"/>
      <c r="I6" s="28"/>
      <c r="J6" s="28"/>
      <c r="K6" s="28"/>
      <c r="L6" s="3"/>
      <c r="M6" s="63" t="s">
        <v>178</v>
      </c>
      <c r="N6" s="64" t="s">
        <v>179</v>
      </c>
      <c r="O6" s="65" t="s">
        <v>180</v>
      </c>
    </row>
    <row r="7" spans="1:15" ht="30" x14ac:dyDescent="0.25">
      <c r="A7" s="3"/>
      <c r="B7" s="21" t="str">
        <f>IF(T!$D$2=T!$M$2,M7,IF(T!$D$2=T!$N$2,N7,O7))</f>
        <v>Van-e jelentős eltérés?</v>
      </c>
      <c r="C7" s="3"/>
      <c r="D7" s="3"/>
      <c r="E7" s="28"/>
      <c r="F7" s="28"/>
      <c r="G7" s="28"/>
      <c r="H7" s="28"/>
      <c r="I7" s="28"/>
      <c r="J7" s="28"/>
      <c r="K7" s="28"/>
      <c r="L7" s="3"/>
      <c r="M7" s="71" t="s">
        <v>18</v>
      </c>
      <c r="N7" s="64" t="s">
        <v>190</v>
      </c>
      <c r="O7" s="65" t="s">
        <v>191</v>
      </c>
    </row>
    <row r="8" spans="1:15" ht="15" x14ac:dyDescent="0.25">
      <c r="A8" s="3"/>
      <c r="B8" s="22" t="str">
        <f>IF(T!$D$2=T!$M$2,M8,IF(T!$D$2=T!$N$2,N8,O8))</f>
        <v>szignifikanciaszint: 4%</v>
      </c>
      <c r="C8" s="3"/>
      <c r="D8" s="3"/>
      <c r="E8" s="28"/>
      <c r="F8" s="89"/>
      <c r="G8" s="89"/>
      <c r="H8" s="89"/>
      <c r="I8" s="89"/>
      <c r="J8" s="89"/>
      <c r="K8" s="28"/>
      <c r="L8" s="3"/>
      <c r="M8" s="63" t="s">
        <v>415</v>
      </c>
      <c r="N8" s="64" t="s">
        <v>416</v>
      </c>
      <c r="O8" s="65" t="s">
        <v>417</v>
      </c>
    </row>
    <row r="9" spans="1:15" ht="15" x14ac:dyDescent="0.25">
      <c r="A9" s="3"/>
      <c r="B9" s="4"/>
      <c r="C9" s="3"/>
      <c r="D9" s="3"/>
      <c r="E9" s="28"/>
      <c r="F9" s="89"/>
      <c r="G9" s="89"/>
      <c r="H9" s="89"/>
      <c r="I9" s="89"/>
      <c r="J9" s="89"/>
      <c r="K9" s="28"/>
      <c r="L9" s="3"/>
    </row>
    <row r="10" spans="1:15" ht="15" x14ac:dyDescent="0.25">
      <c r="A10" s="3"/>
      <c r="B10" s="4"/>
      <c r="C10" s="72" t="str">
        <f>IF(T!$D$2=T!$M$2,M10,IF(T!$D$2=T!$N$2,N10,O10))</f>
        <v>vérkáliumszint (mmol/L)</v>
      </c>
      <c r="D10" s="73"/>
      <c r="E10" s="28"/>
      <c r="F10" s="89"/>
      <c r="G10" s="89"/>
      <c r="H10" s="89"/>
      <c r="I10" s="89"/>
      <c r="J10" s="89"/>
      <c r="K10" s="28"/>
      <c r="L10" s="3"/>
      <c r="M10" s="63" t="s">
        <v>392</v>
      </c>
      <c r="N10" s="64" t="s">
        <v>98</v>
      </c>
      <c r="O10" s="65" t="s">
        <v>395</v>
      </c>
    </row>
    <row r="11" spans="1:15" ht="15" x14ac:dyDescent="0.25">
      <c r="A11" s="3"/>
      <c r="B11" s="4"/>
      <c r="C11" s="19" t="str">
        <f>IF(T!$D$2=T!$M$2,M11,IF(T!$D$2=T!$N$2,N11,O11))</f>
        <v>beteg</v>
      </c>
      <c r="D11" s="19" t="str">
        <f>IF(T!$D$2=T!$M$2,M12,IF(T!$D$2=T!$N$2,N12,O12))</f>
        <v>egészséges</v>
      </c>
      <c r="E11" s="34"/>
      <c r="F11" s="90"/>
      <c r="G11" s="90"/>
      <c r="H11" s="45"/>
      <c r="I11" s="45"/>
      <c r="J11" s="45"/>
      <c r="K11" s="30"/>
      <c r="L11" s="3"/>
      <c r="M11" s="63" t="s">
        <v>393</v>
      </c>
      <c r="N11" s="64" t="s">
        <v>227</v>
      </c>
      <c r="O11" s="65" t="s">
        <v>396</v>
      </c>
    </row>
    <row r="12" spans="1:15" ht="15" x14ac:dyDescent="0.25">
      <c r="A12" s="3"/>
      <c r="B12" s="4"/>
      <c r="C12" s="25">
        <v>6.4</v>
      </c>
      <c r="D12" s="25">
        <v>4.4000000000000004</v>
      </c>
      <c r="E12" s="35"/>
      <c r="F12" s="45"/>
      <c r="G12" s="45"/>
      <c r="H12" s="45"/>
      <c r="I12" s="45"/>
      <c r="J12" s="45"/>
      <c r="K12" s="30"/>
      <c r="L12" s="3"/>
      <c r="M12" s="63" t="s">
        <v>394</v>
      </c>
      <c r="N12" s="64" t="s">
        <v>228</v>
      </c>
      <c r="O12" s="65" t="s">
        <v>397</v>
      </c>
    </row>
    <row r="13" spans="1:15" ht="15" x14ac:dyDescent="0.25">
      <c r="A13" s="3"/>
      <c r="B13" s="4"/>
      <c r="C13" s="25">
        <v>7.3</v>
      </c>
      <c r="D13" s="25">
        <v>4.0999999999999996</v>
      </c>
      <c r="E13" s="35"/>
      <c r="F13" s="45"/>
      <c r="G13" s="45"/>
      <c r="H13" s="45"/>
      <c r="I13" s="45"/>
      <c r="J13" s="45"/>
      <c r="K13" s="30"/>
      <c r="L13" s="3"/>
    </row>
    <row r="14" spans="1:15" ht="15" x14ac:dyDescent="0.25">
      <c r="A14" s="3"/>
      <c r="B14" s="4"/>
      <c r="C14" s="25">
        <v>4.7</v>
      </c>
      <c r="D14" s="25">
        <v>4.4000000000000004</v>
      </c>
      <c r="E14" s="35"/>
      <c r="F14" s="45"/>
      <c r="G14" s="45"/>
      <c r="H14" s="45"/>
      <c r="I14" s="45"/>
      <c r="J14" s="45"/>
      <c r="K14" s="30"/>
      <c r="L14" s="3"/>
      <c r="M14" s="63" t="s">
        <v>107</v>
      </c>
      <c r="N14" s="64" t="s">
        <v>119</v>
      </c>
      <c r="O14" s="65" t="s">
        <v>144</v>
      </c>
    </row>
    <row r="15" spans="1:15" ht="15" x14ac:dyDescent="0.25">
      <c r="A15" s="3"/>
      <c r="B15" s="4"/>
      <c r="C15" s="25">
        <v>2.8</v>
      </c>
      <c r="D15" s="25">
        <v>4.0999999999999996</v>
      </c>
      <c r="E15" s="35"/>
      <c r="F15" s="45"/>
      <c r="G15" s="45"/>
      <c r="H15" s="45"/>
      <c r="I15" s="45"/>
      <c r="J15" s="45"/>
      <c r="K15" s="30"/>
      <c r="L15" s="3"/>
      <c r="M15" s="63" t="s">
        <v>108</v>
      </c>
      <c r="N15" s="64" t="s">
        <v>120</v>
      </c>
      <c r="O15" s="65" t="s">
        <v>145</v>
      </c>
    </row>
    <row r="16" spans="1:15" ht="15" x14ac:dyDescent="0.25">
      <c r="A16" s="3"/>
      <c r="B16" s="4"/>
      <c r="C16" s="25">
        <v>4.7</v>
      </c>
      <c r="D16" s="25">
        <v>4.3</v>
      </c>
      <c r="E16" s="35"/>
      <c r="F16" s="45"/>
      <c r="G16" s="45"/>
      <c r="H16" s="45"/>
      <c r="I16" s="45"/>
      <c r="J16" s="45"/>
      <c r="K16" s="30"/>
      <c r="L16" s="3"/>
      <c r="M16" s="63" t="s">
        <v>109</v>
      </c>
      <c r="N16" s="64" t="s">
        <v>121</v>
      </c>
      <c r="O16" s="65" t="s">
        <v>146</v>
      </c>
    </row>
    <row r="17" spans="1:15" ht="15" x14ac:dyDescent="0.25">
      <c r="A17" s="3"/>
      <c r="B17" s="4"/>
      <c r="C17" s="25">
        <v>5.8</v>
      </c>
      <c r="D17" s="25">
        <v>4</v>
      </c>
      <c r="E17" s="35"/>
      <c r="F17" s="45"/>
      <c r="G17" s="45"/>
      <c r="H17" s="45"/>
      <c r="I17" s="45"/>
      <c r="J17" s="45"/>
      <c r="K17" s="30"/>
      <c r="L17" s="3"/>
      <c r="M17" s="63" t="s">
        <v>320</v>
      </c>
      <c r="N17" s="64" t="s">
        <v>322</v>
      </c>
      <c r="O17" s="65" t="s">
        <v>323</v>
      </c>
    </row>
    <row r="18" spans="1:15" ht="15" x14ac:dyDescent="0.25">
      <c r="A18" s="3"/>
      <c r="B18" s="4"/>
      <c r="C18" s="25">
        <v>3.1</v>
      </c>
      <c r="D18" s="25">
        <v>4.2</v>
      </c>
      <c r="E18" s="35"/>
      <c r="F18" s="45"/>
      <c r="G18" s="45"/>
      <c r="H18" s="45"/>
      <c r="I18" s="45"/>
      <c r="J18" s="45"/>
      <c r="K18" s="30"/>
      <c r="L18" s="3"/>
      <c r="M18" s="63" t="s">
        <v>384</v>
      </c>
      <c r="N18" s="64" t="s">
        <v>385</v>
      </c>
      <c r="O18" s="65" t="s">
        <v>386</v>
      </c>
    </row>
    <row r="19" spans="1:15" ht="15" x14ac:dyDescent="0.25">
      <c r="A19" s="3"/>
      <c r="B19" s="4"/>
      <c r="C19" s="25">
        <v>4.0999999999999996</v>
      </c>
      <c r="D19" s="25">
        <v>3.9</v>
      </c>
      <c r="E19" s="35"/>
      <c r="F19" s="45"/>
      <c r="G19" s="45"/>
      <c r="H19" s="45"/>
      <c r="I19" s="45"/>
      <c r="J19" s="45"/>
      <c r="K19" s="30"/>
      <c r="L19" s="3"/>
      <c r="M19" s="63" t="s">
        <v>192</v>
      </c>
      <c r="N19" s="64" t="s">
        <v>387</v>
      </c>
      <c r="O19" s="65" t="s">
        <v>388</v>
      </c>
    </row>
    <row r="20" spans="1:15" ht="15" x14ac:dyDescent="0.25">
      <c r="A20" s="3"/>
      <c r="B20" s="4"/>
      <c r="C20" s="25">
        <v>3.7</v>
      </c>
      <c r="D20" s="25">
        <v>3.7</v>
      </c>
      <c r="E20" s="35"/>
      <c r="F20" s="45"/>
      <c r="G20" s="45"/>
      <c r="H20" s="45"/>
      <c r="I20" s="45"/>
      <c r="J20" s="45"/>
      <c r="K20" s="30"/>
      <c r="L20" s="3"/>
      <c r="M20" s="63" t="s">
        <v>195</v>
      </c>
      <c r="N20" s="64" t="s">
        <v>389</v>
      </c>
      <c r="O20" s="65" t="s">
        <v>390</v>
      </c>
    </row>
    <row r="21" spans="1:15" ht="15" x14ac:dyDescent="0.25">
      <c r="A21" s="3"/>
      <c r="B21" s="4"/>
      <c r="C21" s="25">
        <v>4</v>
      </c>
      <c r="D21" s="25">
        <v>4.0999999999999996</v>
      </c>
      <c r="E21" s="35"/>
      <c r="F21" s="45"/>
      <c r="G21" s="45"/>
      <c r="H21" s="45"/>
      <c r="I21" s="45"/>
      <c r="J21" s="45"/>
      <c r="K21" s="30"/>
      <c r="L21" s="3"/>
      <c r="M21" s="63" t="s">
        <v>330</v>
      </c>
      <c r="N21" s="64" t="s">
        <v>331</v>
      </c>
      <c r="O21" s="65" t="s">
        <v>332</v>
      </c>
    </row>
    <row r="22" spans="1:15" ht="15" x14ac:dyDescent="0.25">
      <c r="A22" s="3"/>
      <c r="B22" s="4"/>
      <c r="C22" s="3"/>
      <c r="D22" s="3"/>
      <c r="E22" s="30"/>
      <c r="F22" s="45"/>
      <c r="G22" s="45"/>
      <c r="H22" s="45"/>
      <c r="I22" s="45"/>
      <c r="J22" s="45"/>
      <c r="K22" s="30"/>
      <c r="L22" s="3"/>
    </row>
    <row r="23" spans="1:15" ht="15" x14ac:dyDescent="0.25">
      <c r="A23" s="3"/>
      <c r="B23" s="81" t="str">
        <f>IF(T!$D$2=T!$M$2,M14,IF(T!$D$2=T!$N$2,N14,O14))</f>
        <v>kérdés</v>
      </c>
      <c r="C23" s="26"/>
      <c r="D23" s="32"/>
      <c r="E23" s="30"/>
      <c r="F23" s="45"/>
      <c r="G23" s="45"/>
      <c r="H23" s="45"/>
      <c r="I23" s="45"/>
      <c r="J23" s="45"/>
      <c r="K23" s="30"/>
      <c r="L23" s="3"/>
      <c r="M23" s="63" t="s">
        <v>358</v>
      </c>
      <c r="N23" s="64" t="s">
        <v>361</v>
      </c>
      <c r="O23" s="65" t="s">
        <v>362</v>
      </c>
    </row>
    <row r="24" spans="1:15" ht="18" x14ac:dyDescent="0.35">
      <c r="A24" s="3"/>
      <c r="B24" s="81" t="str">
        <f>IF(T!$D$2=T!$M$2,M15,IF(T!$D$2=T!$N$2,N15,O15))</f>
        <v>nullhipotézis</v>
      </c>
      <c r="C24" s="26" t="s">
        <v>329</v>
      </c>
      <c r="D24" s="32"/>
      <c r="E24" s="30"/>
      <c r="F24" s="30"/>
      <c r="G24" s="30"/>
      <c r="H24" s="30"/>
      <c r="I24" s="30"/>
      <c r="J24" s="30"/>
      <c r="K24" s="30"/>
      <c r="L24" s="3"/>
      <c r="M24" s="63" t="s">
        <v>223</v>
      </c>
      <c r="N24" s="64" t="s">
        <v>225</v>
      </c>
      <c r="O24" s="65" t="s">
        <v>243</v>
      </c>
    </row>
    <row r="25" spans="1:15" ht="18" x14ac:dyDescent="0.35">
      <c r="A25" s="3"/>
      <c r="B25" s="81" t="str">
        <f>IF(T!$D$2=T!$M$2,M16,IF(T!$D$2=T!$N$2,N16,O16))</f>
        <v>alternatív hipotézis (ellenhipotézis)</v>
      </c>
      <c r="C25" s="26" t="s">
        <v>173</v>
      </c>
      <c r="D25" s="32"/>
      <c r="E25" s="30"/>
      <c r="F25" s="30"/>
      <c r="G25" s="30"/>
      <c r="H25" s="30"/>
      <c r="I25" s="30"/>
      <c r="J25" s="30"/>
      <c r="K25" s="30"/>
      <c r="L25" s="3"/>
      <c r="M25" s="71" t="s">
        <v>255</v>
      </c>
      <c r="N25" s="64" t="s">
        <v>226</v>
      </c>
      <c r="O25" s="65" t="s">
        <v>244</v>
      </c>
    </row>
    <row r="26" spans="1:15" ht="15" x14ac:dyDescent="0.25">
      <c r="A26" s="3"/>
      <c r="B26" s="81" t="str">
        <f>IF(T!$D$2=T!$M$2,M17,IF(T!$D$2=T!$N$2,N17,O17))</f>
        <v>próba típusa</v>
      </c>
      <c r="C26" s="26"/>
      <c r="D26" s="32"/>
      <c r="E26" s="30"/>
      <c r="F26" s="30"/>
      <c r="G26" s="30"/>
      <c r="H26" s="30"/>
      <c r="I26" s="30"/>
      <c r="J26" s="30"/>
      <c r="K26" s="30"/>
      <c r="L26" s="3"/>
      <c r="M26" s="71" t="s">
        <v>256</v>
      </c>
      <c r="N26" s="64" t="s">
        <v>229</v>
      </c>
      <c r="O26" s="65" t="s">
        <v>245</v>
      </c>
    </row>
    <row r="27" spans="1:15" ht="15" x14ac:dyDescent="0.25">
      <c r="A27" s="3"/>
      <c r="B27" s="4"/>
      <c r="C27" s="3"/>
      <c r="D27" s="3"/>
      <c r="E27" s="30"/>
      <c r="F27" s="30"/>
      <c r="G27" s="30"/>
      <c r="H27" s="30"/>
      <c r="I27" s="30"/>
      <c r="J27" s="30"/>
      <c r="K27" s="30"/>
      <c r="L27" s="3"/>
      <c r="M27" s="71" t="s">
        <v>257</v>
      </c>
      <c r="N27" s="64" t="s">
        <v>230</v>
      </c>
      <c r="O27" s="65" t="s">
        <v>246</v>
      </c>
    </row>
    <row r="28" spans="1:15" ht="15" x14ac:dyDescent="0.25">
      <c r="A28" s="3"/>
      <c r="B28" s="100" t="str">
        <f>IF(T!$D$2=T!$M$2,M23,IF(T!$D$2=T!$N$2,N23,O23))</f>
        <v>1. Varianciák összevetése F-próbával</v>
      </c>
      <c r="C28" s="101"/>
      <c r="D28" s="102"/>
      <c r="E28" s="30"/>
      <c r="F28" s="30"/>
      <c r="G28" s="30"/>
      <c r="H28" s="30"/>
      <c r="I28" s="30"/>
      <c r="J28" s="30"/>
      <c r="K28" s="30"/>
      <c r="L28" s="3"/>
      <c r="M28" s="71" t="s">
        <v>258</v>
      </c>
      <c r="N28" s="64" t="s">
        <v>231</v>
      </c>
      <c r="O28" s="65" t="s">
        <v>247</v>
      </c>
    </row>
    <row r="29" spans="1:15" ht="15" x14ac:dyDescent="0.25">
      <c r="A29" s="3"/>
      <c r="B29" s="4"/>
      <c r="C29" s="3"/>
      <c r="D29" s="3"/>
      <c r="E29" s="30"/>
      <c r="F29" s="30"/>
      <c r="G29" s="30"/>
      <c r="H29" s="30"/>
      <c r="I29" s="30"/>
      <c r="J29" s="30"/>
      <c r="K29" s="30"/>
      <c r="L29" s="3"/>
      <c r="M29" s="71" t="s">
        <v>259</v>
      </c>
      <c r="N29" s="64" t="s">
        <v>232</v>
      </c>
      <c r="O29" s="65" t="s">
        <v>248</v>
      </c>
    </row>
    <row r="30" spans="1:15" ht="15" x14ac:dyDescent="0.25">
      <c r="A30" s="3"/>
      <c r="B30" s="81" t="str">
        <f>IF(T!$D$2=T!$M$2,M14,IF(T!$D$2=T!$N$2,N14,O14))</f>
        <v>kérdés</v>
      </c>
      <c r="C30" s="26"/>
      <c r="D30" s="69"/>
      <c r="E30" s="30"/>
      <c r="F30" s="30"/>
      <c r="G30" s="30"/>
      <c r="H30" s="30"/>
      <c r="I30" s="30"/>
      <c r="J30" s="30"/>
      <c r="K30" s="30"/>
      <c r="L30" s="3"/>
      <c r="M30" s="71" t="s">
        <v>260</v>
      </c>
      <c r="N30" s="64" t="s">
        <v>233</v>
      </c>
      <c r="O30" s="65" t="s">
        <v>249</v>
      </c>
    </row>
    <row r="31" spans="1:15" ht="18.75" x14ac:dyDescent="0.35">
      <c r="A31" s="3"/>
      <c r="B31" s="81" t="str">
        <f>IF(T!$D$2=T!$M$2,M15,IF(T!$D$2=T!$N$2,N15,O15))</f>
        <v>nullhipotézis</v>
      </c>
      <c r="C31" s="26" t="s">
        <v>309</v>
      </c>
      <c r="D31" s="69"/>
      <c r="E31" s="30"/>
      <c r="F31" s="30"/>
      <c r="G31" s="30"/>
      <c r="H31" s="30"/>
      <c r="I31" s="30"/>
      <c r="J31" s="30"/>
      <c r="K31" s="30"/>
      <c r="L31" s="3"/>
      <c r="M31" s="71" t="s">
        <v>224</v>
      </c>
      <c r="N31" s="64" t="s">
        <v>234</v>
      </c>
      <c r="O31" s="65" t="s">
        <v>250</v>
      </c>
    </row>
    <row r="32" spans="1:15" ht="18" x14ac:dyDescent="0.35">
      <c r="A32" s="3"/>
      <c r="B32" s="81" t="str">
        <f>IF(T!$D$2=T!$M$2,M16,IF(T!$D$2=T!$N$2,N16,O16))</f>
        <v>alternatív hipotézis (ellenhipotézis)</v>
      </c>
      <c r="C32" s="26" t="s">
        <v>173</v>
      </c>
      <c r="D32" s="69"/>
      <c r="E32" s="30"/>
      <c r="F32" s="30"/>
      <c r="G32" s="30"/>
      <c r="H32" s="30"/>
      <c r="I32" s="30"/>
      <c r="J32" s="30"/>
      <c r="K32" s="30"/>
      <c r="L32" s="3"/>
      <c r="M32" s="71" t="s">
        <v>237</v>
      </c>
      <c r="N32" s="64" t="s">
        <v>235</v>
      </c>
      <c r="O32" s="65" t="s">
        <v>251</v>
      </c>
    </row>
    <row r="33" spans="1:15" ht="18" x14ac:dyDescent="0.35">
      <c r="A33" s="3"/>
      <c r="B33" s="81" t="str">
        <f>IF(T!$D$2=T!$M$2,M24,IF(T!$D$2=T!$N$2,N24,O24))</f>
        <v>kritikus p(F)-érték</v>
      </c>
      <c r="C33" s="26" t="s">
        <v>365</v>
      </c>
      <c r="D33" s="70"/>
      <c r="E33" s="35"/>
      <c r="F33" s="30"/>
      <c r="G33" s="30"/>
      <c r="H33" s="30"/>
      <c r="I33" s="30"/>
      <c r="J33" s="30"/>
      <c r="K33" s="30"/>
      <c r="L33" s="3"/>
      <c r="M33" s="71" t="s">
        <v>240</v>
      </c>
      <c r="N33" s="64" t="s">
        <v>236</v>
      </c>
      <c r="O33" s="65" t="s">
        <v>252</v>
      </c>
    </row>
    <row r="34" spans="1:15" ht="18" x14ac:dyDescent="0.35">
      <c r="A34" s="3"/>
      <c r="B34" s="81" t="str">
        <f>IF(T!$D$2=T!$M$2,M25,IF(T!$D$2=T!$N$2,N25,O25))</f>
        <v>elemszám (1)</v>
      </c>
      <c r="C34" s="26" t="s">
        <v>312</v>
      </c>
      <c r="D34" s="56"/>
      <c r="E34" s="30"/>
      <c r="F34" s="30"/>
      <c r="G34" s="30"/>
      <c r="H34" s="30"/>
      <c r="I34" s="30"/>
      <c r="J34" s="30"/>
      <c r="K34" s="30"/>
      <c r="L34" s="3"/>
      <c r="M34" s="71" t="s">
        <v>241</v>
      </c>
      <c r="N34" s="64" t="s">
        <v>239</v>
      </c>
      <c r="O34" s="65" t="s">
        <v>253</v>
      </c>
    </row>
    <row r="35" spans="1:15" ht="18" x14ac:dyDescent="0.35">
      <c r="A35" s="3"/>
      <c r="B35" s="81" t="str">
        <f>IF(T!$D$2=T!$M$2,M26,IF(T!$D$2=T!$N$2,N26,O26))</f>
        <v>elemszám (2)</v>
      </c>
      <c r="C35" s="26" t="s">
        <v>313</v>
      </c>
      <c r="D35" s="56"/>
      <c r="E35" s="30"/>
      <c r="F35" s="30"/>
      <c r="G35" s="30"/>
      <c r="H35" s="30"/>
      <c r="I35" s="30"/>
      <c r="J35" s="30"/>
      <c r="K35" s="30"/>
      <c r="L35" s="3"/>
      <c r="M35" s="71" t="s">
        <v>242</v>
      </c>
      <c r="N35" s="64" t="s">
        <v>238</v>
      </c>
      <c r="O35" s="65" t="s">
        <v>254</v>
      </c>
    </row>
    <row r="36" spans="1:15" ht="18" x14ac:dyDescent="0.35">
      <c r="A36" s="3"/>
      <c r="B36" s="81" t="str">
        <f>IF(T!$D$2=T!$M$2,M27,IF(T!$D$2=T!$N$2,N27,O27))</f>
        <v xml:space="preserve">szabadsági fokok száma (1) </v>
      </c>
      <c r="C36" s="26" t="s">
        <v>310</v>
      </c>
      <c r="D36" s="56"/>
      <c r="E36" s="30"/>
      <c r="F36" s="30"/>
      <c r="G36" s="30"/>
      <c r="H36" s="30"/>
      <c r="I36" s="30"/>
      <c r="J36" s="30"/>
      <c r="K36" s="30"/>
      <c r="L36" s="3"/>
    </row>
    <row r="37" spans="1:15" ht="18" x14ac:dyDescent="0.35">
      <c r="A37" s="3"/>
      <c r="B37" s="81" t="str">
        <f>IF(T!$D$2=T!$M$2,M28,IF(T!$D$2=T!$N$2,N28,O28))</f>
        <v xml:space="preserve">szabadsági fokok száma (2) </v>
      </c>
      <c r="C37" s="26" t="s">
        <v>311</v>
      </c>
      <c r="D37" s="56"/>
      <c r="E37" s="30"/>
      <c r="F37" s="30"/>
      <c r="G37" s="30"/>
      <c r="H37" s="30"/>
      <c r="I37" s="30"/>
      <c r="J37" s="30"/>
      <c r="K37" s="30"/>
      <c r="L37" s="3"/>
      <c r="M37" s="63" t="s">
        <v>33</v>
      </c>
      <c r="N37" s="64" t="s">
        <v>391</v>
      </c>
      <c r="O37" s="65" t="s">
        <v>263</v>
      </c>
    </row>
    <row r="38" spans="1:15" ht="18.75" x14ac:dyDescent="0.35">
      <c r="A38" s="3"/>
      <c r="B38" s="81" t="str">
        <f>IF(T!$D$2=T!$M$2,M29,IF(T!$D$2=T!$N$2,N29,O29))</f>
        <v>variancia (1)</v>
      </c>
      <c r="C38" s="26" t="s">
        <v>314</v>
      </c>
      <c r="D38" s="56"/>
      <c r="E38" s="30"/>
      <c r="F38" s="30"/>
      <c r="G38" s="30"/>
      <c r="H38" s="30"/>
      <c r="I38" s="30"/>
      <c r="J38" s="30"/>
      <c r="K38" s="30"/>
      <c r="L38" s="3"/>
      <c r="M38" s="63" t="s">
        <v>318</v>
      </c>
      <c r="N38" s="64" t="s">
        <v>317</v>
      </c>
      <c r="O38" s="65" t="s">
        <v>319</v>
      </c>
    </row>
    <row r="39" spans="1:15" ht="18.75" x14ac:dyDescent="0.35">
      <c r="A39" s="3"/>
      <c r="B39" s="81" t="str">
        <f>IF(T!$D$2=T!$M$2,M30,IF(T!$D$2=T!$N$2,N30,O30))</f>
        <v>variancia (2)</v>
      </c>
      <c r="C39" s="26" t="s">
        <v>315</v>
      </c>
      <c r="D39" s="56"/>
      <c r="E39" s="30"/>
      <c r="F39" s="30"/>
      <c r="G39" s="30"/>
      <c r="H39" s="30"/>
      <c r="I39" s="30"/>
      <c r="J39" s="30"/>
      <c r="K39" s="30"/>
      <c r="L39" s="3"/>
      <c r="M39" s="63" t="s">
        <v>261</v>
      </c>
      <c r="N39" s="64" t="s">
        <v>262</v>
      </c>
      <c r="O39" s="65" t="s">
        <v>264</v>
      </c>
    </row>
    <row r="40" spans="1:15" ht="31.5" x14ac:dyDescent="0.35">
      <c r="A40" s="3"/>
      <c r="B40" s="81" t="str">
        <f>IF(T!$D$2=T!$M$2,M31,IF(T!$D$2=T!$N$2,N31,O31))</f>
        <v>minta F-értéke (nagyobb) (képlettel)</v>
      </c>
      <c r="C40" s="26" t="s">
        <v>316</v>
      </c>
      <c r="D40" s="56"/>
      <c r="E40" s="30"/>
      <c r="F40" s="30"/>
      <c r="G40" s="30"/>
      <c r="H40" s="30"/>
      <c r="I40" s="30"/>
      <c r="J40" s="30"/>
      <c r="K40" s="30"/>
      <c r="L40" s="3"/>
      <c r="M40" s="63" t="s">
        <v>359</v>
      </c>
      <c r="N40" s="64" t="s">
        <v>363</v>
      </c>
      <c r="O40" s="65" t="s">
        <v>364</v>
      </c>
    </row>
    <row r="41" spans="1:15" ht="30" x14ac:dyDescent="0.25">
      <c r="A41" s="3"/>
      <c r="B41" s="81" t="str">
        <f>IF(T!$D$2=T!$M$2,M32,IF(T!$D$2=T!$N$2,N32,O32))</f>
        <v>minta egyszélű p(F)-értéke (F.ELOSZLÁS.JOBB)</v>
      </c>
      <c r="C41" s="26"/>
      <c r="D41" s="56"/>
      <c r="E41" s="30"/>
      <c r="F41" s="30"/>
      <c r="G41" s="30"/>
      <c r="H41" s="30"/>
      <c r="I41" s="30"/>
      <c r="J41" s="30"/>
      <c r="K41" s="30"/>
      <c r="L41" s="3"/>
    </row>
    <row r="42" spans="1:15" ht="30" x14ac:dyDescent="0.25">
      <c r="A42" s="3"/>
      <c r="B42" s="81" t="str">
        <f>IF(T!$D$2=T!$M$2,M33,IF(T!$D$2=T!$N$2,N33,O33))</f>
        <v>minta kétszélű p(F)-értéke (2*F.ELOSZLÁS.JOBB)</v>
      </c>
      <c r="C42" s="26" t="s">
        <v>341</v>
      </c>
      <c r="D42" s="56"/>
      <c r="E42" s="30"/>
      <c r="F42" s="30"/>
      <c r="G42" s="30"/>
      <c r="H42" s="30"/>
      <c r="I42" s="30"/>
      <c r="J42" s="30"/>
      <c r="K42" s="30"/>
      <c r="L42" s="3"/>
      <c r="M42" s="63" t="s">
        <v>113</v>
      </c>
      <c r="N42" s="64" t="s">
        <v>132</v>
      </c>
      <c r="O42" s="65" t="s">
        <v>159</v>
      </c>
    </row>
    <row r="43" spans="1:15" ht="30" x14ac:dyDescent="0.25">
      <c r="A43" s="3"/>
      <c r="B43" s="81" t="str">
        <f>IF(T!$D$2=T!$M$2,M34,IF(T!$D$2=T!$N$2,N34,O34))</f>
        <v>minta kétszélű p(F)-értéke (F.PRÓB)</v>
      </c>
      <c r="C43" s="26" t="s">
        <v>341</v>
      </c>
      <c r="D43" s="56"/>
      <c r="E43" s="2"/>
      <c r="F43" s="2"/>
      <c r="G43" s="2"/>
      <c r="H43" s="2"/>
      <c r="I43" s="2"/>
      <c r="J43" s="2"/>
      <c r="K43" s="2"/>
      <c r="L43" s="3"/>
      <c r="M43" s="63" t="s">
        <v>114</v>
      </c>
      <c r="N43" s="64" t="s">
        <v>133</v>
      </c>
      <c r="O43" s="65" t="s">
        <v>160</v>
      </c>
    </row>
    <row r="44" spans="1:15" ht="30" x14ac:dyDescent="0.25">
      <c r="A44" s="3"/>
      <c r="B44" s="81" t="str">
        <f>IF(T!$D$2=T!$M$2,M35,IF(T!$D$2=T!$N$2,N35,O35))</f>
        <v>minta F-értéke (nagyobb) (F.INVERZ.JOBB)</v>
      </c>
      <c r="C44" s="27" t="s">
        <v>342</v>
      </c>
      <c r="D44" s="56"/>
      <c r="E44" s="2"/>
      <c r="F44" s="2"/>
      <c r="G44" s="2"/>
      <c r="H44" s="2"/>
      <c r="I44" s="2"/>
      <c r="J44" s="2"/>
      <c r="K44" s="2"/>
      <c r="L44" s="3"/>
      <c r="M44" s="63" t="s">
        <v>115</v>
      </c>
      <c r="N44" s="64" t="s">
        <v>134</v>
      </c>
      <c r="O44" s="65" t="s">
        <v>161</v>
      </c>
    </row>
    <row r="45" spans="1:15" ht="15" x14ac:dyDescent="0.25">
      <c r="A45" s="3"/>
      <c r="B45" s="4"/>
      <c r="C45" s="3"/>
      <c r="D45" s="3"/>
      <c r="E45" s="2"/>
      <c r="F45" s="2"/>
      <c r="G45" s="2"/>
      <c r="H45" s="2"/>
      <c r="I45" s="2"/>
      <c r="J45" s="2"/>
      <c r="K45" s="2"/>
      <c r="L45" s="3"/>
      <c r="M45" s="63" t="s">
        <v>34</v>
      </c>
      <c r="N45" s="64" t="s">
        <v>407</v>
      </c>
      <c r="O45" s="65" t="s">
        <v>408</v>
      </c>
    </row>
    <row r="46" spans="1:15" ht="15" x14ac:dyDescent="0.25">
      <c r="A46" s="3"/>
      <c r="B46" s="81" t="str">
        <f>IF(T!$D$2=T!$M$2,M42,IF(T!$D$2=T!$N$2,N42,O42))</f>
        <v>eredmény</v>
      </c>
      <c r="C46" s="26"/>
      <c r="D46" s="69"/>
      <c r="E46" s="2"/>
      <c r="F46" s="2"/>
      <c r="G46" s="2"/>
      <c r="H46" s="2"/>
      <c r="I46" s="2"/>
      <c r="J46" s="2"/>
      <c r="K46" s="2"/>
      <c r="L46" s="3"/>
      <c r="M46" s="63" t="s">
        <v>31</v>
      </c>
      <c r="N46" s="64" t="s">
        <v>203</v>
      </c>
      <c r="O46" s="65" t="s">
        <v>204</v>
      </c>
    </row>
    <row r="47" spans="1:15" ht="15" x14ac:dyDescent="0.25">
      <c r="A47" s="3"/>
      <c r="B47" s="81" t="str">
        <f>IF(T!$D$2=T!$M$2,M43,IF(T!$D$2=T!$N$2,N43,O43))</f>
        <v>döntés</v>
      </c>
      <c r="C47" s="26"/>
      <c r="D47" s="69"/>
      <c r="L47" s="3"/>
      <c r="M47" s="63" t="s">
        <v>37</v>
      </c>
      <c r="N47" s="64" t="s">
        <v>410</v>
      </c>
      <c r="O47" s="65" t="s">
        <v>411</v>
      </c>
    </row>
    <row r="48" spans="1:15" ht="15" x14ac:dyDescent="0.25">
      <c r="A48" s="3"/>
      <c r="B48" s="81" t="str">
        <f>IF(T!$D$2=T!$M$2,M44,IF(T!$D$2=T!$N$2,N44,O44))</f>
        <v>válasz</v>
      </c>
      <c r="C48" s="26"/>
      <c r="D48" s="69"/>
      <c r="L48" s="3"/>
    </row>
    <row r="49" spans="1:15" ht="15" x14ac:dyDescent="0.25">
      <c r="A49" s="3"/>
      <c r="B49" s="4"/>
      <c r="C49" s="3"/>
      <c r="D49" s="3"/>
      <c r="L49" s="3"/>
      <c r="M49" s="63" t="s">
        <v>398</v>
      </c>
      <c r="N49" s="64" t="s">
        <v>399</v>
      </c>
      <c r="O49" s="65" t="s">
        <v>400</v>
      </c>
    </row>
    <row r="50" spans="1:15" ht="15" x14ac:dyDescent="0.25">
      <c r="A50" s="3"/>
      <c r="B50" s="97" t="str">
        <f>IF(T!$D$2=T!$M$2,M49,IF(T!$D$2=T!$N$2,N49,O49))</f>
        <v>2. Megfelelő kétmintás t-próba elvégzése</v>
      </c>
      <c r="C50" s="103"/>
      <c r="D50" s="104"/>
      <c r="L50" s="3"/>
      <c r="M50" s="63" t="s">
        <v>24</v>
      </c>
      <c r="N50" s="64" t="s">
        <v>123</v>
      </c>
      <c r="O50" s="65" t="s">
        <v>150</v>
      </c>
    </row>
    <row r="51" spans="1:15" ht="15" x14ac:dyDescent="0.25">
      <c r="A51" s="3"/>
      <c r="B51" s="4"/>
      <c r="C51" s="3"/>
      <c r="D51" s="3"/>
      <c r="L51" s="3"/>
      <c r="M51" s="63" t="s">
        <v>106</v>
      </c>
      <c r="N51" s="64" t="s">
        <v>124</v>
      </c>
      <c r="O51" s="65" t="s">
        <v>151</v>
      </c>
    </row>
    <row r="52" spans="1:15" ht="18" x14ac:dyDescent="0.35">
      <c r="A52" s="3"/>
      <c r="B52" s="81" t="str">
        <f>IF(T!$D$2=T!$M$2,M50,IF(T!$D$2=T!$N$2,N50,O50))</f>
        <v>elemszám</v>
      </c>
      <c r="C52" s="26" t="s">
        <v>344</v>
      </c>
      <c r="D52" s="56"/>
      <c r="L52" s="3"/>
      <c r="M52" s="63" t="s">
        <v>347</v>
      </c>
      <c r="N52" s="64" t="s">
        <v>367</v>
      </c>
      <c r="O52" s="65" t="s">
        <v>368</v>
      </c>
    </row>
    <row r="53" spans="1:15" ht="18" x14ac:dyDescent="0.35">
      <c r="A53" s="3"/>
      <c r="B53" s="81" t="str">
        <f>IF(T!$D$2=T!$M$2,M25,IF(T!$D$2=T!$N$2,N25,O25))</f>
        <v>elemszám (1)</v>
      </c>
      <c r="C53" s="26" t="s">
        <v>312</v>
      </c>
      <c r="D53" s="56"/>
      <c r="L53" s="3"/>
      <c r="M53" s="63" t="s">
        <v>350</v>
      </c>
      <c r="N53" s="64" t="s">
        <v>369</v>
      </c>
      <c r="O53" s="65" t="s">
        <v>370</v>
      </c>
    </row>
    <row r="54" spans="1:15" ht="18" x14ac:dyDescent="0.35">
      <c r="A54" s="3"/>
      <c r="B54" s="81" t="str">
        <f>IF(T!$D$2=T!$M$2,M26,IF(T!$D$2=T!$N$2,N26,O26))</f>
        <v>elemszám (2)</v>
      </c>
      <c r="C54" s="26" t="s">
        <v>313</v>
      </c>
      <c r="D54" s="56"/>
      <c r="L54" s="3"/>
      <c r="M54" s="63" t="s">
        <v>259</v>
      </c>
      <c r="N54" s="64" t="s">
        <v>232</v>
      </c>
      <c r="O54" s="65" t="s">
        <v>248</v>
      </c>
    </row>
    <row r="55" spans="1:15" ht="18.75" x14ac:dyDescent="0.35">
      <c r="A55" s="3"/>
      <c r="B55" s="81" t="str">
        <f>IF(T!$D$2=T!$M$2,M54,IF(T!$D$2=T!$N$2,N54,O54))</f>
        <v>variancia (1)</v>
      </c>
      <c r="C55" s="26" t="s">
        <v>413</v>
      </c>
      <c r="D55" s="56"/>
      <c r="L55" s="3"/>
      <c r="M55" s="63" t="s">
        <v>260</v>
      </c>
      <c r="N55" s="64" t="s">
        <v>233</v>
      </c>
      <c r="O55" s="65" t="s">
        <v>249</v>
      </c>
    </row>
    <row r="56" spans="1:15" ht="18.75" x14ac:dyDescent="0.35">
      <c r="A56" s="3"/>
      <c r="B56" s="81" t="str">
        <f>IF(T!$D$2=T!$M$2,M55,IF(T!$D$2=T!$N$2,N55,O55))</f>
        <v>variancia (2)</v>
      </c>
      <c r="C56" s="26" t="s">
        <v>414</v>
      </c>
      <c r="D56" s="56"/>
      <c r="L56" s="3"/>
      <c r="M56" s="63" t="s">
        <v>112</v>
      </c>
      <c r="N56" s="64" t="s">
        <v>128</v>
      </c>
      <c r="O56" s="65" t="s">
        <v>155</v>
      </c>
    </row>
    <row r="57" spans="1:15" ht="15" x14ac:dyDescent="0.25">
      <c r="A57" s="3"/>
      <c r="B57" s="81" t="str">
        <f>IF(T!$D$2=T!$M$2,M51,IF(T!$D$2=T!$N$2,N51,O51))</f>
        <v>szabadsági fokok száma</v>
      </c>
      <c r="C57" s="26" t="s">
        <v>412</v>
      </c>
      <c r="D57" s="56"/>
      <c r="L57" s="3"/>
      <c r="M57" s="63" t="s">
        <v>181</v>
      </c>
      <c r="N57" s="64" t="s">
        <v>129</v>
      </c>
      <c r="O57" s="65" t="s">
        <v>156</v>
      </c>
    </row>
    <row r="58" spans="1:15" ht="18" x14ac:dyDescent="0.35">
      <c r="A58" s="3"/>
      <c r="B58" s="81" t="str">
        <f>IF(T!$D$2=T!$M$2,M52,IF(T!$D$2=T!$N$2,N52,O52))</f>
        <v>átlag (1)</v>
      </c>
      <c r="C58" s="26" t="s">
        <v>348</v>
      </c>
      <c r="D58" s="56"/>
      <c r="L58" s="3"/>
      <c r="M58" s="63" t="s">
        <v>182</v>
      </c>
      <c r="N58" s="64" t="s">
        <v>130</v>
      </c>
      <c r="O58" s="65" t="s">
        <v>157</v>
      </c>
    </row>
    <row r="59" spans="1:15" ht="18" x14ac:dyDescent="0.35">
      <c r="A59" s="3"/>
      <c r="B59" s="81" t="str">
        <f>IF(T!$D$2=T!$M$2,M53,IF(T!$D$2=T!$N$2,N53,O53))</f>
        <v>átlag (2)</v>
      </c>
      <c r="C59" s="26" t="s">
        <v>349</v>
      </c>
      <c r="D59" s="56"/>
      <c r="L59" s="3"/>
      <c r="M59" s="63" t="s">
        <v>183</v>
      </c>
      <c r="N59" s="64" t="s">
        <v>131</v>
      </c>
      <c r="O59" s="65" t="s">
        <v>158</v>
      </c>
    </row>
    <row r="60" spans="1:15" ht="15" x14ac:dyDescent="0.25">
      <c r="A60" s="3"/>
      <c r="B60" s="81" t="str">
        <f>IF(T!$D$2=T!$M$2,M56,IF(T!$D$2=T!$N$2,N56,O56))</f>
        <v>a minta t-értéke (képlettel)</v>
      </c>
      <c r="C60" s="27" t="s">
        <v>105</v>
      </c>
      <c r="D60" s="56"/>
      <c r="L60" s="3"/>
    </row>
    <row r="61" spans="1:15" ht="30" x14ac:dyDescent="0.25">
      <c r="A61" s="3"/>
      <c r="B61" s="81" t="str">
        <f>IF(T!$D$2=T!$M$2,M57,IF(T!$D$2=T!$N$2,N57,O57))</f>
        <v>a minta kétszélű p(t)-értéke (T.ELOSZLÁS.2SZ)</v>
      </c>
      <c r="C61" s="26" t="s">
        <v>177</v>
      </c>
      <c r="D61" s="56"/>
      <c r="L61" s="3"/>
      <c r="M61" s="63" t="s">
        <v>418</v>
      </c>
      <c r="N61" s="64" t="s">
        <v>419</v>
      </c>
      <c r="O61" s="65" t="s">
        <v>420</v>
      </c>
    </row>
    <row r="62" spans="1:15" ht="30" x14ac:dyDescent="0.25">
      <c r="A62" s="3"/>
      <c r="B62" s="81" t="str">
        <f>IF(T!$D$2=T!$M$2,M58,IF(T!$D$2=T!$N$2,N58,O58))</f>
        <v>a minta kétszélű p(t)-értéke (T.PRÓB)</v>
      </c>
      <c r="C62" s="26" t="s">
        <v>177</v>
      </c>
      <c r="D62" s="56"/>
      <c r="E62" s="82"/>
      <c r="F62" s="82"/>
      <c r="G62" s="82"/>
      <c r="H62" s="82"/>
      <c r="I62" s="82"/>
      <c r="J62" s="82"/>
      <c r="K62" s="82"/>
      <c r="L62" s="3"/>
      <c r="M62" s="63" t="s">
        <v>421</v>
      </c>
      <c r="N62" s="64" t="s">
        <v>422</v>
      </c>
      <c r="O62" s="65" t="s">
        <v>423</v>
      </c>
    </row>
    <row r="63" spans="1:15" ht="15" x14ac:dyDescent="0.25">
      <c r="A63" s="3"/>
      <c r="B63" s="81" t="str">
        <f>IF(T!$D$2=T!$M$2,M59,IF(T!$D$2=T!$N$2,N59,O59))</f>
        <v>a minta t-értéke (T.INVERZ.2SZ)</v>
      </c>
      <c r="C63" s="27" t="s">
        <v>105</v>
      </c>
      <c r="D63" s="56"/>
      <c r="E63" s="86"/>
      <c r="L63" s="3"/>
      <c r="M63" s="63" t="s">
        <v>32</v>
      </c>
      <c r="N63" s="64" t="s">
        <v>138</v>
      </c>
      <c r="O63" s="65" t="s">
        <v>167</v>
      </c>
    </row>
    <row r="64" spans="1:15" ht="15" x14ac:dyDescent="0.25">
      <c r="A64" s="3"/>
      <c r="B64" s="87"/>
      <c r="C64" s="87"/>
      <c r="D64" s="87"/>
      <c r="L64" s="3"/>
      <c r="M64" s="63" t="s">
        <v>424</v>
      </c>
      <c r="N64" s="64" t="s">
        <v>425</v>
      </c>
      <c r="O64" s="65" t="s">
        <v>426</v>
      </c>
    </row>
    <row r="65" spans="1:15" ht="15" x14ac:dyDescent="0.25">
      <c r="A65" s="3"/>
      <c r="B65" s="81" t="str">
        <f>IF(T!$D$2=T!$M$2,M42,IF(T!$D$2=T!$N$2,N42,O42))</f>
        <v>eredmény</v>
      </c>
      <c r="C65" s="26"/>
      <c r="D65" s="56"/>
      <c r="L65" s="3"/>
    </row>
    <row r="66" spans="1:15" ht="15" x14ac:dyDescent="0.25">
      <c r="A66" s="3"/>
      <c r="B66" s="81" t="str">
        <f>IF(T!$D$2=T!$M$2,M43,IF(T!$D$2=T!$N$2,N43,O43))</f>
        <v>döntés</v>
      </c>
      <c r="C66" s="26"/>
      <c r="D66" s="56"/>
      <c r="L66" s="3"/>
      <c r="M66" s="63" t="s">
        <v>162</v>
      </c>
      <c r="N66" s="64" t="s">
        <v>135</v>
      </c>
      <c r="O66" s="65" t="s">
        <v>164</v>
      </c>
    </row>
    <row r="67" spans="1:15" ht="15" x14ac:dyDescent="0.25">
      <c r="A67" s="3"/>
      <c r="B67" s="81" t="str">
        <f>IF(T!$D$2=T!$M$2,M44,IF(T!$D$2=T!$N$2,N44,O44))</f>
        <v>válasz</v>
      </c>
      <c r="C67" s="26"/>
      <c r="D67" s="69"/>
      <c r="L67" s="3"/>
      <c r="M67" s="63" t="s">
        <v>163</v>
      </c>
      <c r="N67" s="64" t="s">
        <v>136</v>
      </c>
      <c r="O67" s="65" t="s">
        <v>165</v>
      </c>
    </row>
    <row r="68" spans="1:15" ht="15" x14ac:dyDescent="0.25">
      <c r="A68" s="3"/>
      <c r="B68" s="4"/>
      <c r="C68" s="3"/>
      <c r="D68" s="3"/>
      <c r="L68" s="3"/>
      <c r="M68" s="63" t="s">
        <v>170</v>
      </c>
      <c r="N68" s="64" t="s">
        <v>171</v>
      </c>
      <c r="O68" s="65" t="s">
        <v>169</v>
      </c>
    </row>
    <row r="69" spans="1:15" ht="30" x14ac:dyDescent="0.25">
      <c r="A69" s="3"/>
      <c r="B69" s="81" t="str">
        <f>IF(T!$D$2=T!$M$2,M66,IF(T!$D$2=T!$N$2,N66,O66))</f>
        <v>lehetséges döntési hiba típusa</v>
      </c>
      <c r="C69" s="26"/>
      <c r="D69" s="32"/>
      <c r="E69" s="2"/>
      <c r="F69" s="2"/>
      <c r="G69" s="2"/>
      <c r="H69" s="2"/>
      <c r="I69" s="2"/>
      <c r="J69" s="2"/>
      <c r="K69" s="2"/>
      <c r="L69" s="3"/>
      <c r="M69" s="63" t="s">
        <v>29</v>
      </c>
      <c r="N69" s="64" t="s">
        <v>143</v>
      </c>
      <c r="O69" s="65" t="s">
        <v>172</v>
      </c>
    </row>
    <row r="70" spans="1:15" ht="15" x14ac:dyDescent="0.25">
      <c r="A70" s="3"/>
      <c r="B70" s="81" t="str">
        <f>IF(T!$D$2=T!$M$2,M67,IF(T!$D$2=T!$N$2,N67,O67))</f>
        <v>hiba valószínűsége</v>
      </c>
      <c r="C70" s="26"/>
      <c r="D70" s="32"/>
      <c r="E70" s="2"/>
      <c r="F70" s="2"/>
      <c r="G70" s="2"/>
      <c r="H70" s="2"/>
      <c r="I70" s="2"/>
      <c r="J70" s="2"/>
      <c r="K70" s="2"/>
      <c r="L70" s="3"/>
      <c r="M70" s="63" t="s">
        <v>427</v>
      </c>
      <c r="N70" s="64" t="s">
        <v>429</v>
      </c>
      <c r="O70" s="65" t="s">
        <v>428</v>
      </c>
    </row>
    <row r="71" spans="1:15" ht="15" x14ac:dyDescent="0.25">
      <c r="A71" s="3"/>
      <c r="B71" s="4"/>
      <c r="C71" s="3"/>
      <c r="D71" s="3"/>
      <c r="E71" s="3"/>
      <c r="F71" s="3"/>
      <c r="G71" s="3"/>
      <c r="H71" s="3"/>
      <c r="I71" s="3"/>
      <c r="J71" s="3"/>
      <c r="K71" s="3"/>
      <c r="L71" s="3"/>
      <c r="M71" s="63" t="str">
        <f>IF(T!$D$2=T!$M$2,M70,IF(T!$D$2=T!$N$2,N70,O70))</f>
        <v>A kétféle módonl számolt p(t)-érték közötti eltérés abból adódik, hogy a T.ELOSZLÁS.2SZ egészre kerekíti a szabadsági fokokat, míg a T.PRÓB interpolációval számolja a tört szabadsági fokhoz tartozó valószínűséget.</v>
      </c>
    </row>
    <row r="72" spans="1:15" ht="15" x14ac:dyDescent="0.25">
      <c r="A72" s="3"/>
      <c r="B72" s="4"/>
      <c r="C72" s="3"/>
      <c r="D72" s="3"/>
      <c r="E72" s="3"/>
      <c r="F72" s="3"/>
      <c r="G72" s="3"/>
      <c r="H72" s="3"/>
      <c r="I72" s="3"/>
      <c r="J72" s="3"/>
      <c r="K72" s="3"/>
      <c r="L72" s="3"/>
      <c r="M72" s="83"/>
      <c r="N72" s="84"/>
      <c r="O72" s="85"/>
    </row>
    <row r="73" spans="1:15" ht="15" hidden="1" x14ac:dyDescent="0.25">
      <c r="A73" s="3"/>
      <c r="B73" s="4"/>
      <c r="C73" s="3"/>
      <c r="D73" s="3"/>
      <c r="E73" s="3"/>
      <c r="F73" s="3"/>
      <c r="G73" s="3"/>
      <c r="H73" s="3"/>
      <c r="I73" s="3"/>
      <c r="J73" s="3"/>
      <c r="K73" s="3"/>
      <c r="L73" s="3"/>
      <c r="M73" s="83"/>
      <c r="N73" s="84"/>
      <c r="O73" s="85"/>
    </row>
    <row r="74" spans="1:15" ht="15" hidden="1" x14ac:dyDescent="0.25">
      <c r="A74" s="3"/>
      <c r="B74" s="4"/>
      <c r="C74" s="3"/>
      <c r="D74" s="3"/>
      <c r="E74" s="3"/>
      <c r="F74" s="3"/>
      <c r="G74" s="3"/>
      <c r="H74" s="3"/>
      <c r="I74" s="3"/>
      <c r="J74" s="3"/>
      <c r="K74" s="3"/>
      <c r="L74" s="3"/>
      <c r="M74" s="83"/>
      <c r="N74" s="84"/>
      <c r="O74" s="85"/>
    </row>
    <row r="75" spans="1:15" ht="15" hidden="1" x14ac:dyDescent="0.25">
      <c r="A75" s="3"/>
      <c r="B75" s="4"/>
      <c r="C75" s="3"/>
      <c r="D75" s="3"/>
      <c r="E75" s="3"/>
      <c r="F75" s="3"/>
      <c r="G75" s="3"/>
      <c r="H75" s="3"/>
      <c r="I75" s="3"/>
      <c r="J75" s="3"/>
      <c r="K75" s="3"/>
      <c r="L75" s="3"/>
      <c r="M75" s="83"/>
      <c r="N75" s="84"/>
      <c r="O75" s="85"/>
    </row>
    <row r="76" spans="1:15" ht="15" hidden="1" x14ac:dyDescent="0.25">
      <c r="A76" s="3"/>
      <c r="B76" s="4"/>
      <c r="C76" s="3"/>
      <c r="D76" s="3"/>
      <c r="E76" s="3"/>
      <c r="F76" s="3"/>
      <c r="G76" s="3"/>
      <c r="H76" s="3"/>
      <c r="I76" s="3"/>
      <c r="J76" s="3"/>
      <c r="K76" s="3"/>
      <c r="L76" s="3"/>
      <c r="M76" s="83"/>
      <c r="N76" s="84"/>
      <c r="O76" s="85"/>
    </row>
    <row r="77" spans="1:15" ht="15" hidden="1" x14ac:dyDescent="0.25">
      <c r="A77" s="3"/>
      <c r="B77" s="4"/>
      <c r="C77" s="3"/>
      <c r="D77" s="3"/>
      <c r="E77" s="3"/>
      <c r="F77" s="3"/>
      <c r="G77" s="3"/>
      <c r="H77" s="3"/>
      <c r="I77" s="3"/>
      <c r="J77" s="3"/>
      <c r="K77" s="3"/>
      <c r="L77" s="3"/>
      <c r="M77" s="83"/>
      <c r="N77" s="84"/>
      <c r="O77" s="85"/>
    </row>
    <row r="78" spans="1:15" ht="15" hidden="1" x14ac:dyDescent="0.25">
      <c r="A78" s="3"/>
      <c r="B78" s="4"/>
      <c r="C78" s="3"/>
      <c r="D78" s="3"/>
      <c r="E78" s="3"/>
      <c r="F78" s="3"/>
      <c r="G78" s="3"/>
      <c r="H78" s="3"/>
      <c r="I78" s="3"/>
      <c r="J78" s="3"/>
      <c r="K78" s="3"/>
      <c r="L78" s="3"/>
      <c r="M78" s="83"/>
      <c r="N78" s="84"/>
      <c r="O78" s="85"/>
    </row>
    <row r="79" spans="1:15" ht="15" hidden="1" x14ac:dyDescent="0.25">
      <c r="A79" s="3"/>
      <c r="B79" s="4"/>
      <c r="C79" s="3"/>
      <c r="D79" s="3"/>
      <c r="E79" s="3"/>
      <c r="F79" s="3"/>
      <c r="G79" s="3"/>
      <c r="H79" s="3"/>
      <c r="I79" s="3"/>
      <c r="J79" s="3"/>
      <c r="K79" s="3"/>
      <c r="L79" s="3"/>
      <c r="M79" s="83"/>
      <c r="N79" s="84"/>
      <c r="O79" s="85"/>
    </row>
    <row r="80" spans="1:15" ht="14.1" hidden="1" customHeight="1" x14ac:dyDescent="0.25">
      <c r="A80" s="3"/>
      <c r="B80" s="4"/>
      <c r="C80" s="3"/>
      <c r="D80" s="3"/>
      <c r="E80" s="3"/>
      <c r="F80" s="3"/>
      <c r="G80" s="3"/>
      <c r="H80" s="3"/>
      <c r="I80" s="3"/>
      <c r="J80" s="3"/>
      <c r="K80" s="3"/>
      <c r="L80" s="3"/>
      <c r="M80" s="83"/>
      <c r="N80" s="84"/>
      <c r="O80" s="85"/>
    </row>
    <row r="81" spans="1:15" ht="14.1" hidden="1" customHeight="1" x14ac:dyDescent="0.25">
      <c r="A81" s="3"/>
      <c r="B81" s="4"/>
      <c r="C81" s="3"/>
      <c r="D81" s="3"/>
      <c r="E81" s="3"/>
      <c r="F81" s="3"/>
      <c r="G81" s="3"/>
      <c r="H81" s="3"/>
      <c r="I81" s="3"/>
      <c r="J81" s="3"/>
      <c r="K81" s="3"/>
      <c r="L81" s="3"/>
      <c r="M81" s="83"/>
      <c r="N81" s="84"/>
      <c r="O81" s="85"/>
    </row>
    <row r="82" spans="1:15" ht="14.1" hidden="1" customHeight="1" x14ac:dyDescent="0.25">
      <c r="A82" s="3"/>
      <c r="B82" s="4"/>
      <c r="C82" s="3"/>
      <c r="D82" s="3"/>
      <c r="E82" s="3"/>
      <c r="F82" s="3"/>
      <c r="G82" s="3"/>
      <c r="H82" s="3"/>
      <c r="I82" s="3"/>
      <c r="J82" s="3"/>
      <c r="K82" s="3"/>
      <c r="L82" s="3"/>
      <c r="M82" s="83"/>
      <c r="N82" s="84"/>
      <c r="O82" s="85"/>
    </row>
  </sheetData>
  <mergeCells count="2">
    <mergeCell ref="B28:D28"/>
    <mergeCell ref="B50:D50"/>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vt:i4>
      </vt:variant>
    </vt:vector>
  </HeadingPairs>
  <TitlesOfParts>
    <vt:vector size="13" baseType="lpstr">
      <vt:lpstr>T</vt:lpstr>
      <vt:lpstr>DataGen</vt:lpstr>
      <vt:lpstr>F1</vt:lpstr>
      <vt:lpstr>M1</vt:lpstr>
      <vt:lpstr>F2</vt:lpstr>
      <vt:lpstr>M2</vt:lpstr>
      <vt:lpstr>F3</vt:lpstr>
      <vt:lpstr>M3</vt:lpstr>
      <vt:lpstr>F4</vt:lpstr>
      <vt:lpstr>M4</vt:lpstr>
      <vt:lpstr>F5</vt:lpstr>
      <vt:lpstr>M5</vt:lpstr>
      <vt:lpstr>nyelv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tanar</dc:creator>
  <cp:lastModifiedBy>Voszka István</cp:lastModifiedBy>
  <dcterms:created xsi:type="dcterms:W3CDTF">2013-10-21T06:14:01Z</dcterms:created>
  <dcterms:modified xsi:type="dcterms:W3CDTF">2013-11-05T17:29:34Z</dcterms:modified>
</cp:coreProperties>
</file>