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users\AGOCS\Excel Crashcourse\EN\"/>
    </mc:Choice>
  </mc:AlternateContent>
  <bookViews>
    <workbookView xWindow="0" yWindow="0" windowWidth="18420" windowHeight="11745"/>
  </bookViews>
  <sheets>
    <sheet name="Title" sheetId="3" r:id="rId1"/>
    <sheet name="0" sheetId="14" r:id="rId2"/>
    <sheet name="0m" sheetId="16" r:id="rId3"/>
    <sheet name="1" sheetId="1" r:id="rId4"/>
    <sheet name="1m" sheetId="15" r:id="rId5"/>
    <sheet name="2" sheetId="2" r:id="rId6"/>
    <sheet name="2m" sheetId="8" r:id="rId7"/>
    <sheet name="3" sheetId="4" r:id="rId8"/>
    <sheet name="3m" sheetId="9" r:id="rId9"/>
    <sheet name="4" sheetId="5" r:id="rId10"/>
    <sheet name="4m" sheetId="10" r:id="rId11"/>
    <sheet name="5" sheetId="6" r:id="rId12"/>
    <sheet name="5m" sheetId="11" r:id="rId13"/>
  </sheets>
  <definedNames>
    <definedName name="_xlnm._FilterDatabase" localSheetId="5" hidden="1">'2'!#REF!</definedName>
    <definedName name="_xlnm._FilterDatabase" localSheetId="6" hidden="1">'2m'!#REF!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2" i="16" l="1"/>
  <c r="D61" i="16"/>
  <c r="D60" i="16"/>
  <c r="D59" i="16"/>
  <c r="D58" i="16"/>
  <c r="D57" i="16"/>
  <c r="D56" i="16"/>
  <c r="D55" i="16"/>
  <c r="D54" i="16"/>
  <c r="D53" i="16"/>
  <c r="D52" i="16"/>
  <c r="N14" i="15"/>
  <c r="N13" i="15"/>
  <c r="N12" i="15"/>
  <c r="N11" i="15"/>
  <c r="N10" i="15"/>
  <c r="N9" i="15"/>
  <c r="N8" i="15"/>
  <c r="E3" i="15"/>
  <c r="E4" i="15"/>
  <c r="E5" i="15"/>
  <c r="E6" i="15"/>
  <c r="E7" i="15"/>
  <c r="E8" i="15"/>
  <c r="E9" i="15"/>
  <c r="E10" i="15"/>
  <c r="E11" i="15"/>
  <c r="E12" i="15"/>
  <c r="E13" i="15"/>
  <c r="E2" i="15"/>
  <c r="G7" i="10" l="1"/>
  <c r="G6" i="10"/>
  <c r="B9" i="11"/>
  <c r="A8" i="11"/>
  <c r="A8" i="10"/>
  <c r="B7" i="10"/>
  <c r="E8" i="9"/>
  <c r="D8" i="9"/>
  <c r="C8" i="9"/>
  <c r="B8" i="9"/>
  <c r="E7" i="9"/>
  <c r="D7" i="9"/>
  <c r="C7" i="9"/>
  <c r="B7" i="9"/>
  <c r="E6" i="9"/>
  <c r="D6" i="9"/>
  <c r="C6" i="9"/>
  <c r="B6" i="9"/>
  <c r="E5" i="9"/>
  <c r="D5" i="9"/>
  <c r="C5" i="9"/>
  <c r="B5" i="9"/>
  <c r="L14" i="8"/>
  <c r="K14" i="8"/>
  <c r="J14" i="8"/>
  <c r="I14" i="8"/>
  <c r="H14" i="8"/>
  <c r="G14" i="8"/>
  <c r="F14" i="8"/>
  <c r="E14" i="8"/>
  <c r="D14" i="8"/>
  <c r="C14" i="8"/>
  <c r="L13" i="8"/>
  <c r="K13" i="8"/>
  <c r="J13" i="8"/>
  <c r="I13" i="8"/>
  <c r="H13" i="8"/>
  <c r="G13" i="8"/>
  <c r="F13" i="8"/>
  <c r="E13" i="8"/>
  <c r="D13" i="8"/>
  <c r="C13" i="8"/>
  <c r="L12" i="8"/>
  <c r="K12" i="8"/>
  <c r="J12" i="8"/>
  <c r="I12" i="8"/>
  <c r="H12" i="8"/>
  <c r="G12" i="8"/>
  <c r="F12" i="8"/>
  <c r="E12" i="8"/>
  <c r="D12" i="8"/>
  <c r="C12" i="8"/>
  <c r="L11" i="8"/>
  <c r="K11" i="8"/>
  <c r="J11" i="8"/>
  <c r="I11" i="8"/>
  <c r="H11" i="8"/>
  <c r="G11" i="8"/>
  <c r="F11" i="8"/>
  <c r="E11" i="8"/>
  <c r="D11" i="8"/>
  <c r="C11" i="8"/>
  <c r="L10" i="8"/>
  <c r="K10" i="8"/>
  <c r="J10" i="8"/>
  <c r="I10" i="8"/>
  <c r="H10" i="8"/>
  <c r="G10" i="8"/>
  <c r="F10" i="8"/>
  <c r="E10" i="8"/>
  <c r="D10" i="8"/>
  <c r="C10" i="8"/>
  <c r="L9" i="8"/>
  <c r="K9" i="8"/>
  <c r="J9" i="8"/>
  <c r="I9" i="8"/>
  <c r="H9" i="8"/>
  <c r="G9" i="8"/>
  <c r="F9" i="8"/>
  <c r="E9" i="8"/>
  <c r="D9" i="8"/>
  <c r="C9" i="8"/>
  <c r="L8" i="8"/>
  <c r="K8" i="8"/>
  <c r="J8" i="8"/>
  <c r="I8" i="8"/>
  <c r="H8" i="8"/>
  <c r="G8" i="8"/>
  <c r="F8" i="8"/>
  <c r="E8" i="8"/>
  <c r="D8" i="8"/>
  <c r="C8" i="8"/>
  <c r="L7" i="8"/>
  <c r="K7" i="8"/>
  <c r="J7" i="8"/>
  <c r="I7" i="8"/>
  <c r="H7" i="8"/>
  <c r="G7" i="8"/>
  <c r="F7" i="8"/>
  <c r="E7" i="8"/>
  <c r="D7" i="8"/>
  <c r="C7" i="8"/>
  <c r="L6" i="8"/>
  <c r="K6" i="8"/>
  <c r="J6" i="8"/>
  <c r="I6" i="8"/>
  <c r="H6" i="8"/>
  <c r="G6" i="8"/>
  <c r="F6" i="8"/>
  <c r="E6" i="8"/>
  <c r="D6" i="8"/>
  <c r="C6" i="8"/>
  <c r="L5" i="8"/>
  <c r="K5" i="8"/>
  <c r="J5" i="8"/>
  <c r="I5" i="8"/>
  <c r="H5" i="8"/>
  <c r="G5" i="8"/>
  <c r="F5" i="8"/>
  <c r="E5" i="8"/>
  <c r="D5" i="8"/>
  <c r="C5" i="8"/>
</calcChain>
</file>

<file path=xl/sharedStrings.xml><?xml version="1.0" encoding="utf-8"?>
<sst xmlns="http://schemas.openxmlformats.org/spreadsheetml/2006/main" count="369" uniqueCount="179">
  <si>
    <t>Name</t>
  </si>
  <si>
    <t>Dept</t>
  </si>
  <si>
    <t>Biochemistry</t>
  </si>
  <si>
    <t>George</t>
  </si>
  <si>
    <t>Lea</t>
  </si>
  <si>
    <t>Yuval</t>
  </si>
  <si>
    <t>Ose</t>
  </si>
  <si>
    <t>Erik</t>
  </si>
  <si>
    <t>Nina</t>
  </si>
  <si>
    <t>Jun</t>
  </si>
  <si>
    <t>Attila</t>
  </si>
  <si>
    <t>Sue</t>
  </si>
  <si>
    <t>John</t>
  </si>
  <si>
    <t>Arthur</t>
  </si>
  <si>
    <t>Paul</t>
  </si>
  <si>
    <t>Average years of employment:</t>
  </si>
  <si>
    <t>Most years of employment:</t>
  </si>
  <si>
    <r>
      <t>a</t>
    </r>
    <r>
      <rPr>
        <b/>
        <sz val="14"/>
        <rFont val="Arial CE"/>
        <charset val="238"/>
      </rPr>
      <t xml:space="preserve"> </t>
    </r>
    <r>
      <rPr>
        <b/>
        <sz val="14"/>
        <rFont val="Arial"/>
        <family val="2"/>
        <charset val="238"/>
      </rPr>
      <t>×</t>
    </r>
    <r>
      <rPr>
        <b/>
        <sz val="14"/>
        <rFont val="Arial CE"/>
        <charset val="238"/>
      </rPr>
      <t xml:space="preserve"> </t>
    </r>
    <r>
      <rPr>
        <b/>
        <i/>
        <sz val="14"/>
        <rFont val="Times New Roman"/>
        <family val="1"/>
        <charset val="238"/>
      </rPr>
      <t>b</t>
    </r>
  </si>
  <si>
    <r>
      <t>second number (</t>
    </r>
    <r>
      <rPr>
        <b/>
        <i/>
        <sz val="12"/>
        <rFont val="Times New Roman"/>
        <family val="1"/>
        <charset val="238"/>
      </rPr>
      <t>b</t>
    </r>
    <r>
      <rPr>
        <b/>
        <sz val="12"/>
        <rFont val="Times New Roman"/>
        <family val="1"/>
        <charset val="238"/>
      </rPr>
      <t>)</t>
    </r>
  </si>
  <si>
    <r>
      <t>first number (</t>
    </r>
    <r>
      <rPr>
        <b/>
        <i/>
        <sz val="12"/>
        <rFont val="Times New Roman"/>
        <family val="1"/>
        <charset val="238"/>
      </rPr>
      <t>a</t>
    </r>
    <r>
      <rPr>
        <b/>
        <sz val="12"/>
        <rFont val="Times New Roman"/>
        <family val="1"/>
        <charset val="238"/>
      </rPr>
      <t>)</t>
    </r>
  </si>
  <si>
    <t>Calculations</t>
  </si>
  <si>
    <t>Circumference of circle (cm)</t>
  </si>
  <si>
    <r>
      <t>Area of circle (cm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charset val="238"/>
      </rPr>
      <t>)</t>
    </r>
  </si>
  <si>
    <r>
      <t>Volume of sphere (m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charset val="238"/>
      </rPr>
      <t>)</t>
    </r>
  </si>
  <si>
    <t>refractive index</t>
  </si>
  <si>
    <t>glycerol concentration/(mol/L)</t>
  </si>
  <si>
    <t>Lead layer thickness/cm</t>
  </si>
  <si>
    <t>Count/(1/10s)</t>
  </si>
  <si>
    <t>HUF</t>
  </si>
  <si>
    <r>
      <t>Surface area of a sphere (cm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charset val="238"/>
      </rPr>
      <t>)</t>
    </r>
  </si>
  <si>
    <t>Radius (m)</t>
  </si>
  <si>
    <t>Years of 
Employment</t>
  </si>
  <si>
    <t>2. Arrange names in alphabetical order.</t>
  </si>
  <si>
    <t>1. Fix table width and introduce new rows in header text.</t>
  </si>
  <si>
    <t>formulae:</t>
  </si>
  <si>
    <t>y = a*x + b</t>
  </si>
  <si>
    <t>x = (y-b)/a</t>
  </si>
  <si>
    <t>y = b*e^(-px)</t>
  </si>
  <si>
    <t>x=ln(y/b)/(-p)</t>
  </si>
  <si>
    <t>Years of Employment</t>
  </si>
  <si>
    <t>Salary in HUF</t>
  </si>
  <si>
    <t>Lowest salary (HUF):</t>
  </si>
  <si>
    <t>Salary in US$</t>
  </si>
  <si>
    <t>Bonus in HUF</t>
  </si>
  <si>
    <t>Total bonus paid (HUF):</t>
  </si>
  <si>
    <t>Average bonus (HUF):</t>
  </si>
  <si>
    <t>Highest bonus (HUF):</t>
  </si>
  <si>
    <t>Total money paid (salary+bonus in HUF):</t>
  </si>
  <si>
    <t>No.</t>
  </si>
  <si>
    <t>3. Fill the "No." column with numbers from 1 to 12.</t>
  </si>
  <si>
    <t>6. Determine the values in the table below using Excel-functions.</t>
  </si>
  <si>
    <t>Salary 
in HUF</t>
  </si>
  <si>
    <t>Bonus 
in HUF</t>
  </si>
  <si>
    <t>Salary 
in US$</t>
  </si>
  <si>
    <t>1 US$ =</t>
  </si>
  <si>
    <t>Create a multiplication table.</t>
  </si>
  <si>
    <r>
      <rPr>
        <i/>
        <sz val="10"/>
        <rFont val="Arial"/>
      </rPr>
      <t>C</t>
    </r>
    <r>
      <rPr>
        <sz val="10"/>
        <rFont val="Arial"/>
        <charset val="238"/>
      </rPr>
      <t xml:space="preserve"> = 2·π·r</t>
    </r>
  </si>
  <si>
    <r>
      <rPr>
        <i/>
        <sz val="10"/>
        <rFont val="Arial"/>
      </rPr>
      <t>A</t>
    </r>
    <r>
      <rPr>
        <sz val="10"/>
        <rFont val="Arial"/>
        <charset val="238"/>
      </rPr>
      <t xml:space="preserve"> = π·r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charset val="238"/>
      </rPr>
      <t xml:space="preserve"> </t>
    </r>
  </si>
  <si>
    <r>
      <rPr>
        <i/>
        <sz val="10"/>
        <rFont val="Arial"/>
      </rPr>
      <t>A</t>
    </r>
    <r>
      <rPr>
        <sz val="10"/>
        <rFont val="Arial"/>
        <charset val="238"/>
      </rPr>
      <t xml:space="preserve"> = 4·π·r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charset val="238"/>
      </rPr>
      <t xml:space="preserve"> </t>
    </r>
  </si>
  <si>
    <r>
      <rPr>
        <i/>
        <sz val="10"/>
        <rFont val="Arial"/>
      </rPr>
      <t>V</t>
    </r>
    <r>
      <rPr>
        <sz val="10"/>
        <rFont val="Arial"/>
        <charset val="238"/>
      </rPr>
      <t xml:space="preserve"> = 4/3·π·r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charset val="238"/>
      </rPr>
      <t/>
    </r>
  </si>
  <si>
    <t>1. Plot the data</t>
  </si>
  <si>
    <t>2. Name the graph and the axes</t>
  </si>
  <si>
    <t>4. Calculate the unknown values.</t>
  </si>
  <si>
    <t>3. Add an exponential trendline, display equation and r^2</t>
  </si>
  <si>
    <t>3. Add a linear trendline, display equation and r^2</t>
  </si>
  <si>
    <t>1. International settings: Login, Keyboard, Language</t>
  </si>
  <si>
    <t>Ctrl 1</t>
  </si>
  <si>
    <t>Format selected object</t>
  </si>
  <si>
    <t>Ctrl x</t>
  </si>
  <si>
    <t>Cut</t>
  </si>
  <si>
    <t>Ctrl c</t>
  </si>
  <si>
    <t>Copy</t>
  </si>
  <si>
    <t>Ctrl v</t>
  </si>
  <si>
    <t>Paste</t>
  </si>
  <si>
    <t>Ctrl z</t>
  </si>
  <si>
    <t>Undo/Backward</t>
  </si>
  <si>
    <t>Ctrl y</t>
  </si>
  <si>
    <t>Redo/Forward</t>
  </si>
  <si>
    <t>F2</t>
  </si>
  <si>
    <t>Edit</t>
  </si>
  <si>
    <t>command 1</t>
  </si>
  <si>
    <t>command x</t>
  </si>
  <si>
    <t>command c</t>
  </si>
  <si>
    <t>command v</t>
  </si>
  <si>
    <t>command z</t>
  </si>
  <si>
    <t>command y</t>
  </si>
  <si>
    <t>Mac</t>
  </si>
  <si>
    <t>F4</t>
  </si>
  <si>
    <t>command t</t>
  </si>
  <si>
    <t>Absolute refernece ($)</t>
  </si>
  <si>
    <t>F9</t>
  </si>
  <si>
    <t>Recalculate</t>
  </si>
  <si>
    <t>Shift Alt</t>
  </si>
  <si>
    <t>Switch keyboard outlay</t>
  </si>
  <si>
    <t>Alt Enter</t>
  </si>
  <si>
    <t>Break row</t>
  </si>
  <si>
    <t>shift alt/option enter</t>
  </si>
  <si>
    <t>=12+5</t>
  </si>
  <si>
    <t>twelve point five</t>
  </si>
  <si>
    <t>twelve plus five</t>
  </si>
  <si>
    <t>twelve minus five</t>
  </si>
  <si>
    <t>twelve times five</t>
  </si>
  <si>
    <t>twelve divided by five</t>
  </si>
  <si>
    <t>twelve to the power of five</t>
  </si>
  <si>
    <t>decadic logarithm of twelve</t>
  </si>
  <si>
    <t>natural logarithm of twelve</t>
  </si>
  <si>
    <t>do not forget the equation sign</t>
  </si>
  <si>
    <t>speed of light (m/s)</t>
  </si>
  <si>
    <t>charge of an electron (C )</t>
  </si>
  <si>
    <t>the constant pi</t>
  </si>
  <si>
    <t>the constant e</t>
  </si>
  <si>
    <t>one hundred and twnety five</t>
  </si>
  <si>
    <t>the fifth root of twelve</t>
  </si>
  <si>
    <t>Slope:</t>
  </si>
  <si>
    <t>Intercept:</t>
  </si>
  <si>
    <t>decimal: pay attention to dot/comma</t>
  </si>
  <si>
    <t>Solve the problems 
on sheets 0, 1, 2, 3, 4, and 5!</t>
  </si>
  <si>
    <t>4. Parts of an Excel workbook: sheets, columns, rows</t>
  </si>
  <si>
    <t>6. Different forms of the cursor: Select, Move, Copy/Fill, Set width/height, Click icon, Enter content</t>
  </si>
  <si>
    <t>8. Quick keys: Arrows (Shift, Ctrl), PgUp, PgDn, Commands (Ctrl), Functions (F)</t>
  </si>
  <si>
    <t>9. Simple operations. Enter or calculate:</t>
  </si>
  <si>
    <t>10. Scientific notation. Enter or calculate:</t>
  </si>
  <si>
    <t>Shift 7</t>
  </si>
  <si>
    <t>Shift 1</t>
  </si>
  <si>
    <t>= (equal sign)</t>
  </si>
  <si>
    <t>' (apostrophe, prime)</t>
  </si>
  <si>
    <t>Shift 9</t>
  </si>
  <si>
    <t>Shift 0</t>
  </si>
  <si>
    <t>Alt Gr v</t>
  </si>
  <si>
    <t>Alt Gr 3</t>
  </si>
  <si>
    <t>^ (caret, power)</t>
  </si>
  <si>
    <t>@ (at)</t>
  </si>
  <si>
    <t>( (open bracket)</t>
  </si>
  <si>
    <t>) (close bracket)</t>
  </si>
  <si>
    <t>PC (HUN)</t>
  </si>
  <si>
    <t>=12-5</t>
  </si>
  <si>
    <t>=12*5</t>
  </si>
  <si>
    <t>=12/5</t>
  </si>
  <si>
    <t>=12^5</t>
  </si>
  <si>
    <t>=12^(1/5)</t>
  </si>
  <si>
    <t>=LOG(12)</t>
  </si>
  <si>
    <t>=LN(12)</t>
  </si>
  <si>
    <t>=PI()</t>
  </si>
  <si>
    <t>=EXP(1)</t>
  </si>
  <si>
    <t>3e8</t>
  </si>
  <si>
    <t>-1.6e-19</t>
  </si>
  <si>
    <t>considered as one number, not an operation</t>
  </si>
  <si>
    <t>http://www.rferro.com/cis110/resources/excelmousepointershapes.pdf</t>
  </si>
  <si>
    <t>cell may become cursed</t>
  </si>
  <si>
    <t>random number between 0 and 1</t>
  </si>
  <si>
    <t>=RAND()</t>
  </si>
  <si>
    <t>try using F9</t>
  </si>
  <si>
    <t>Shift -</t>
  </si>
  <si>
    <t>_ (underscore)</t>
  </si>
  <si>
    <t>Alt Gr é</t>
  </si>
  <si>
    <t>$ (dollar sign)</t>
  </si>
  <si>
    <t>Ctrl mouse scroll</t>
  </si>
  <si>
    <t>Zooming</t>
  </si>
  <si>
    <t>E = *10^</t>
  </si>
  <si>
    <t>+08 = characteristic, order of magnitude</t>
  </si>
  <si>
    <t>3,00 = mantissa</t>
  </si>
  <si>
    <t>7. Entering and editing data: Esc, Enter, Shift enter, Tab, Shift tab, Delete, Backspace</t>
  </si>
  <si>
    <t>MS Office 365</t>
  </si>
  <si>
    <t>Text book: Damjanovich-Fidy-Szöllősy (Editors): Medical Biophysics (Medicina) ~ 14 000 HUF</t>
  </si>
  <si>
    <t>Geodreieck (ruler+protractor; ~ 500 HUF</t>
  </si>
  <si>
    <t>2. Necessary things for biophysics:</t>
  </si>
  <si>
    <t>Lab Manual: Kellermayer-Derka (Editors): Medical Biophysics Practices ~ 8000 HUF</t>
  </si>
  <si>
    <t>Natural display calculator (e.g. CASIO) ~ 8000 HUF</t>
  </si>
  <si>
    <t>Function keys</t>
  </si>
  <si>
    <t>Alphanumerical characters (typing keys, number keys, punctuation marks, special characters)</t>
  </si>
  <si>
    <t>Navigation keys</t>
  </si>
  <si>
    <t>Numpad (alternatively: Navigation keys)</t>
  </si>
  <si>
    <t>3. Parts of the keyboard:</t>
  </si>
  <si>
    <t>Biophysics</t>
  </si>
  <si>
    <t>5. Calculate the unknown values.</t>
  </si>
  <si>
    <t>4. Calculate the slope and the intercept with formula</t>
  </si>
  <si>
    <t>4. Calculate the salary in US$ in column E.</t>
  </si>
  <si>
    <t>5. Format numbers for readability.</t>
  </si>
  <si>
    <t>5. Structure of the menu: Home, Insert, Data; Formula 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</si>
</sst>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76" formatCode="#,##0_ ;\-#,##0\ "/>
  </numFmts>
  <fonts count="22" x14ac:knownFonts="1">
    <font>
      <sz val="10"/>
      <name val="Arial"/>
      <charset val="238"/>
    </font>
    <font>
      <sz val="8"/>
      <name val="Arial"/>
      <family val="2"/>
      <charset val="238"/>
    </font>
    <font>
      <b/>
      <sz val="2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4"/>
      <name val="Times New Roman"/>
      <family val="1"/>
      <charset val="238"/>
    </font>
    <font>
      <b/>
      <sz val="14"/>
      <name val="Arial CE"/>
      <charset val="238"/>
    </font>
    <font>
      <b/>
      <sz val="14"/>
      <name val="Arial"/>
      <family val="2"/>
      <charset val="238"/>
    </font>
    <font>
      <sz val="14"/>
      <name val="Arial CE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b/>
      <sz val="2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2"/>
      <name val="Arial"/>
    </font>
    <font>
      <b/>
      <sz val="12"/>
      <color indexed="18"/>
      <name val="Arial"/>
    </font>
    <font>
      <i/>
      <sz val="10"/>
      <name val="Arial"/>
    </font>
    <font>
      <u/>
      <sz val="10"/>
      <color theme="10"/>
      <name val="Arial"/>
      <charset val="238"/>
    </font>
    <font>
      <u/>
      <sz val="10"/>
      <color theme="11"/>
      <name val="Arial"/>
      <charset val="238"/>
    </font>
    <font>
      <sz val="10"/>
      <name val="Arial"/>
      <charset val="238"/>
    </font>
    <font>
      <b/>
      <sz val="12"/>
      <color indexed="1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center" wrapText="1"/>
    </xf>
    <xf numFmtId="0" fontId="11" fillId="7" borderId="11" xfId="0" applyFont="1" applyFill="1" applyBorder="1" applyAlignment="1" applyProtection="1">
      <alignment horizontal="center"/>
      <protection hidden="1"/>
    </xf>
    <xf numFmtId="0" fontId="11" fillId="7" borderId="12" xfId="0" applyFont="1" applyFill="1" applyBorder="1" applyAlignment="1" applyProtection="1">
      <alignment horizontal="center"/>
      <protection hidden="1"/>
    </xf>
    <xf numFmtId="0" fontId="11" fillId="7" borderId="13" xfId="0" applyFont="1" applyFill="1" applyBorder="1" applyAlignment="1" applyProtection="1">
      <alignment horizontal="center"/>
      <protection hidden="1"/>
    </xf>
    <xf numFmtId="0" fontId="11" fillId="7" borderId="15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0" fontId="11" fillId="7" borderId="20" xfId="0" applyFont="1" applyFill="1" applyBorder="1" applyAlignment="1" applyProtection="1">
      <alignment horizontal="center"/>
      <protection hidden="1"/>
    </xf>
    <xf numFmtId="0" fontId="12" fillId="0" borderId="0" xfId="0" applyFont="1"/>
    <xf numFmtId="0" fontId="3" fillId="0" borderId="0" xfId="0" applyFont="1"/>
    <xf numFmtId="0" fontId="14" fillId="0" borderId="0" xfId="0" applyFont="1" applyFill="1" applyAlignment="1"/>
    <xf numFmtId="0" fontId="0" fillId="0" borderId="0" xfId="0" applyFill="1" applyAlignment="1">
      <alignment vertical="center" wrapText="1" readingOrder="1"/>
    </xf>
    <xf numFmtId="0" fontId="0" fillId="0" borderId="0" xfId="0" applyFill="1" applyAlignment="1">
      <alignment vertic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3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 readingOrder="1"/>
    </xf>
    <xf numFmtId="0" fontId="0" fillId="0" borderId="1" xfId="0" applyFill="1" applyBorder="1" applyAlignment="1">
      <alignment vertical="center" wrapText="1"/>
    </xf>
    <xf numFmtId="0" fontId="15" fillId="0" borderId="0" xfId="0" applyFont="1"/>
    <xf numFmtId="0" fontId="4" fillId="4" borderId="1" xfId="0" applyNumberFormat="1" applyFont="1" applyFill="1" applyBorder="1"/>
    <xf numFmtId="0" fontId="4" fillId="3" borderId="1" xfId="0" applyNumberFormat="1" applyFont="1" applyFill="1" applyBorder="1" applyAlignment="1"/>
    <xf numFmtId="0" fontId="15" fillId="0" borderId="0" xfId="0" applyNumberFormat="1" applyFont="1"/>
    <xf numFmtId="0" fontId="15" fillId="0" borderId="0" xfId="0" quotePrefix="1" applyNumberFormat="1" applyFont="1"/>
    <xf numFmtId="0" fontId="15" fillId="0" borderId="0" xfId="0" quotePrefix="1" applyNumberFormat="1" applyFont="1" applyFill="1" applyBorder="1"/>
    <xf numFmtId="0" fontId="0" fillId="0" borderId="0" xfId="0" applyFont="1"/>
    <xf numFmtId="0" fontId="0" fillId="0" borderId="0" xfId="0" applyFont="1" applyFill="1" applyAlignment="1">
      <alignment horizontal="right"/>
    </xf>
    <xf numFmtId="0" fontId="0" fillId="0" borderId="0" xfId="0" quotePrefix="1"/>
    <xf numFmtId="0" fontId="15" fillId="8" borderId="1" xfId="0" applyNumberFormat="1" applyFont="1" applyFill="1" applyBorder="1"/>
    <xf numFmtId="0" fontId="4" fillId="8" borderId="1" xfId="0" applyNumberFormat="1" applyFont="1" applyFill="1" applyBorder="1"/>
    <xf numFmtId="3" fontId="15" fillId="8" borderId="1" xfId="0" applyNumberFormat="1" applyFont="1" applyFill="1" applyBorder="1"/>
    <xf numFmtId="0" fontId="0" fillId="8" borderId="16" xfId="0" applyFill="1" applyBorder="1" applyAlignment="1" applyProtection="1">
      <alignment horizontal="center"/>
      <protection locked="0"/>
    </xf>
    <xf numFmtId="0" fontId="0" fillId="8" borderId="1" xfId="0" applyNumberFormat="1" applyFill="1" applyBorder="1"/>
    <xf numFmtId="3" fontId="0" fillId="8" borderId="1" xfId="0" applyNumberFormat="1" applyFill="1" applyBorder="1"/>
    <xf numFmtId="2" fontId="0" fillId="8" borderId="1" xfId="0" applyNumberFormat="1" applyFill="1" applyBorder="1"/>
    <xf numFmtId="0" fontId="0" fillId="8" borderId="0" xfId="0" applyFill="1" applyAlignment="1">
      <alignment vertical="center" wrapText="1" readingOrder="1"/>
    </xf>
    <xf numFmtId="0" fontId="0" fillId="8" borderId="0" xfId="0" applyFill="1" applyAlignment="1">
      <alignment vertical="center" wrapText="1"/>
    </xf>
    <xf numFmtId="0" fontId="0" fillId="8" borderId="1" xfId="0" applyFill="1" applyBorder="1" applyAlignment="1">
      <alignment vertical="center" wrapText="1" readingOrder="1"/>
    </xf>
    <xf numFmtId="0" fontId="0" fillId="8" borderId="1" xfId="0" applyFill="1" applyBorder="1" applyAlignment="1">
      <alignment vertical="center" wrapText="1"/>
    </xf>
    <xf numFmtId="0" fontId="0" fillId="8" borderId="0" xfId="0" applyFill="1"/>
    <xf numFmtId="0" fontId="0" fillId="0" borderId="1" xfId="0" applyBorder="1"/>
    <xf numFmtId="0" fontId="0" fillId="8" borderId="1" xfId="0" applyFill="1" applyBorder="1"/>
    <xf numFmtId="0" fontId="3" fillId="8" borderId="0" xfId="0" applyFont="1" applyFill="1" applyAlignment="1">
      <alignment horizontal="right"/>
    </xf>
    <xf numFmtId="0" fontId="0" fillId="0" borderId="1" xfId="0" quotePrefix="1" applyBorder="1"/>
    <xf numFmtId="11" fontId="0" fillId="8" borderId="1" xfId="0" applyNumberFormat="1" applyFill="1" applyBorder="1"/>
    <xf numFmtId="0" fontId="15" fillId="0" borderId="2" xfId="0" applyNumberFormat="1" applyFont="1" applyBorder="1" applyAlignment="1">
      <alignment horizontal="left"/>
    </xf>
    <xf numFmtId="0" fontId="15" fillId="0" borderId="21" xfId="0" applyNumberFormat="1" applyFont="1" applyBorder="1" applyAlignment="1">
      <alignment horizontal="left"/>
    </xf>
    <xf numFmtId="0" fontId="15" fillId="0" borderId="3" xfId="0" applyNumberFormat="1" applyFont="1" applyBorder="1" applyAlignment="1">
      <alignment horizontal="left"/>
    </xf>
    <xf numFmtId="0" fontId="16" fillId="2" borderId="1" xfId="0" applyNumberFormat="1" applyFont="1" applyFill="1" applyBorder="1" applyAlignment="1">
      <alignment horizontal="left"/>
    </xf>
    <xf numFmtId="0" fontId="16" fillId="2" borderId="2" xfId="0" applyNumberFormat="1" applyFont="1" applyFill="1" applyBorder="1" applyAlignment="1">
      <alignment horizontal="left"/>
    </xf>
    <xf numFmtId="0" fontId="16" fillId="2" borderId="21" xfId="0" applyNumberFormat="1" applyFont="1" applyFill="1" applyBorder="1" applyAlignment="1">
      <alignment horizontal="left"/>
    </xf>
    <xf numFmtId="0" fontId="16" fillId="2" borderId="3" xfId="0" applyNumberFormat="1" applyFont="1" applyFill="1" applyBorder="1" applyAlignment="1">
      <alignment horizontal="left"/>
    </xf>
    <xf numFmtId="0" fontId="5" fillId="5" borderId="4" xfId="0" applyFont="1" applyFill="1" applyBorder="1" applyAlignment="1" applyProtection="1">
      <alignment horizontal="center" vertical="center"/>
      <protection hidden="1"/>
    </xf>
    <xf numFmtId="0" fontId="8" fillId="5" borderId="5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 textRotation="90"/>
    </xf>
    <xf numFmtId="0" fontId="9" fillId="6" borderId="17" xfId="0" applyFont="1" applyFill="1" applyBorder="1" applyAlignment="1">
      <alignment horizontal="center" vertical="center" textRotation="90"/>
    </xf>
    <xf numFmtId="0" fontId="9" fillId="6" borderId="19" xfId="0" applyFont="1" applyFill="1" applyBorder="1" applyAlignment="1">
      <alignment horizontal="center" vertical="center" textRotation="90"/>
    </xf>
    <xf numFmtId="0" fontId="18" fillId="0" borderId="0" xfId="20"/>
    <xf numFmtId="0" fontId="3" fillId="0" borderId="0" xfId="0" applyFont="1" applyAlignment="1">
      <alignment wrapText="1"/>
    </xf>
    <xf numFmtId="0" fontId="3" fillId="8" borderId="1" xfId="0" quotePrefix="1" applyFont="1" applyFill="1" applyBorder="1"/>
    <xf numFmtId="0" fontId="3" fillId="0" borderId="0" xfId="0" quotePrefix="1" applyFont="1"/>
    <xf numFmtId="2" fontId="4" fillId="8" borderId="1" xfId="0" applyNumberFormat="1" applyFont="1" applyFill="1" applyBorder="1"/>
    <xf numFmtId="0" fontId="21" fillId="2" borderId="1" xfId="0" applyNumberFormat="1" applyFont="1" applyFill="1" applyBorder="1" applyAlignment="1">
      <alignment horizontal="left"/>
    </xf>
    <xf numFmtId="0" fontId="21" fillId="2" borderId="2" xfId="0" applyNumberFormat="1" applyFont="1" applyFill="1" applyBorder="1" applyAlignment="1">
      <alignment horizontal="left"/>
    </xf>
    <xf numFmtId="0" fontId="15" fillId="0" borderId="0" xfId="0" applyNumberFormat="1" applyFont="1" applyFill="1" applyBorder="1"/>
    <xf numFmtId="0" fontId="15" fillId="0" borderId="0" xfId="0" applyNumberFormat="1" applyFont="1" applyFill="1" applyBorder="1" applyAlignment="1"/>
    <xf numFmtId="3" fontId="4" fillId="4" borderId="1" xfId="19" applyNumberFormat="1" applyFont="1" applyFill="1" applyBorder="1"/>
    <xf numFmtId="176" fontId="4" fillId="4" borderId="1" xfId="19" applyNumberFormat="1" applyFont="1" applyFill="1" applyBorder="1"/>
    <xf numFmtId="176" fontId="15" fillId="8" borderId="1" xfId="0" applyNumberFormat="1" applyFont="1" applyFill="1" applyBorder="1"/>
    <xf numFmtId="2" fontId="15" fillId="8" borderId="1" xfId="0" applyNumberFormat="1" applyFont="1" applyFill="1" applyBorder="1"/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</cellXfs>
  <cellStyles count="2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Komma" xfId="19" builtinId="3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20" builtinId="8"/>
    <cellStyle name="Standard" xfId="0" builtinId="0"/>
  </cellStyles>
  <dxfs count="0"/>
  <tableStyles count="0" defaultTableStyle="TableStyleMedium2" defaultPivotStyle="PivotStyleLight16"/>
  <colors>
    <mruColors>
      <color rgb="FFFF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Refractive Index vs. Glycerol Concentration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'4m'!$B$1</c:f>
              <c:strCache>
                <c:ptCount val="1"/>
                <c:pt idx="0">
                  <c:v>refractive index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95587489063867"/>
                  <c:y val="-5.0462962962962996E-3"/>
                </c:manualLayout>
              </c:layout>
              <c:numFmt formatCode="#\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</c:trendlineLbl>
          </c:trendline>
          <c:xVal>
            <c:numRef>
              <c:f>'4m'!$A$2:$A$6</c:f>
              <c:numCache>
                <c:formatCode>General</c:formatCode>
                <c:ptCount val="5"/>
                <c:pt idx="0">
                  <c:v>0.2</c:v>
                </c:pt>
                <c:pt idx="1">
                  <c:v>0.45</c:v>
                </c:pt>
                <c:pt idx="2">
                  <c:v>0.73</c:v>
                </c:pt>
                <c:pt idx="3">
                  <c:v>0.95</c:v>
                </c:pt>
                <c:pt idx="4">
                  <c:v>0.98</c:v>
                </c:pt>
              </c:numCache>
            </c:numRef>
          </c:xVal>
          <c:yVal>
            <c:numRef>
              <c:f>'4m'!$B$2:$B$6</c:f>
              <c:numCache>
                <c:formatCode>General</c:formatCode>
                <c:ptCount val="5"/>
                <c:pt idx="0">
                  <c:v>1.3354999999999999</c:v>
                </c:pt>
                <c:pt idx="1">
                  <c:v>1.3381000000000001</c:v>
                </c:pt>
                <c:pt idx="2">
                  <c:v>1.3402000000000001</c:v>
                </c:pt>
                <c:pt idx="3">
                  <c:v>1.3431</c:v>
                </c:pt>
                <c:pt idx="4">
                  <c:v>1.3432999999999999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E7-45AF-A7BC-4E571F625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9611944"/>
        <c:axId val="-2129908232"/>
      </c:scatterChart>
      <c:valAx>
        <c:axId val="-2129611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glycerol conc./(mol/L)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2129908232"/>
        <c:crosses val="autoZero"/>
        <c:crossBetween val="midCat"/>
      </c:valAx>
      <c:valAx>
        <c:axId val="-2129908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refractive index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2129611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Pulse Count</a:t>
            </a:r>
            <a:r>
              <a:rPr lang="hu-HU" baseline="0"/>
              <a:t> vs. Lead Layer Thickness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'5m'!$B$1</c:f>
              <c:strCache>
                <c:ptCount val="1"/>
                <c:pt idx="0">
                  <c:v>Count/(1/10s)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0.15841633858267701"/>
                  <c:y val="-0.32541282893143902"/>
                </c:manualLayout>
              </c:layout>
              <c:numFmt formatCode="#\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</c:trendlineLbl>
          </c:trendline>
          <c:xVal>
            <c:numRef>
              <c:f>'5m'!$A$2:$A$7</c:f>
              <c:numCache>
                <c:formatCode>General</c:formatCode>
                <c:ptCount val="6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</c:numCache>
            </c:numRef>
          </c:xVal>
          <c:yVal>
            <c:numRef>
              <c:f>'5m'!$B$2:$B$7</c:f>
              <c:numCache>
                <c:formatCode>General</c:formatCode>
                <c:ptCount val="6"/>
                <c:pt idx="0">
                  <c:v>3717</c:v>
                </c:pt>
                <c:pt idx="1">
                  <c:v>3303</c:v>
                </c:pt>
                <c:pt idx="2">
                  <c:v>2964</c:v>
                </c:pt>
                <c:pt idx="3">
                  <c:v>2694</c:v>
                </c:pt>
                <c:pt idx="4">
                  <c:v>2482</c:v>
                </c:pt>
                <c:pt idx="5">
                  <c:v>2160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A4-47A8-A15E-10580B43A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2892440"/>
        <c:axId val="2129045400"/>
      </c:scatterChart>
      <c:valAx>
        <c:axId val="2062892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Pb thickness/cm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129045400"/>
        <c:crosses val="autoZero"/>
        <c:crossBetween val="midCat"/>
      </c:valAx>
      <c:valAx>
        <c:axId val="2129045400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count/10s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62892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1</xdr:row>
      <xdr:rowOff>0</xdr:rowOff>
    </xdr:from>
    <xdr:to>
      <xdr:col>18</xdr:col>
      <xdr:colOff>708025</xdr:colOff>
      <xdr:row>18</xdr:row>
      <xdr:rowOff>95251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634" b="7116"/>
        <a:stretch/>
      </xdr:blipFill>
      <xdr:spPr>
        <a:xfrm>
          <a:off x="12896850" y="161925"/>
          <a:ext cx="2222500" cy="2847976"/>
        </a:xfrm>
        <a:prstGeom prst="rect">
          <a:avLst/>
        </a:prstGeom>
      </xdr:spPr>
    </xdr:pic>
    <xdr:clientData/>
  </xdr:twoCellAnchor>
  <xdr:twoCellAnchor editAs="oneCell">
    <xdr:from>
      <xdr:col>12</xdr:col>
      <xdr:colOff>516854</xdr:colOff>
      <xdr:row>0</xdr:row>
      <xdr:rowOff>150000</xdr:rowOff>
    </xdr:from>
    <xdr:to>
      <xdr:col>15</xdr:col>
      <xdr:colOff>531000</xdr:colOff>
      <xdr:row>18</xdr:row>
      <xdr:rowOff>9525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749"/>
        <a:stretch/>
      </xdr:blipFill>
      <xdr:spPr>
        <a:xfrm>
          <a:off x="10356179" y="150000"/>
          <a:ext cx="2300146" cy="2774175"/>
        </a:xfrm>
        <a:prstGeom prst="rect">
          <a:avLst/>
        </a:prstGeom>
      </xdr:spPr>
    </xdr:pic>
    <xdr:clientData/>
  </xdr:twoCellAnchor>
  <xdr:twoCellAnchor editAs="oneCell">
    <xdr:from>
      <xdr:col>8</xdr:col>
      <xdr:colOff>18464</xdr:colOff>
      <xdr:row>1</xdr:row>
      <xdr:rowOff>14250</xdr:rowOff>
    </xdr:from>
    <xdr:to>
      <xdr:col>10</xdr:col>
      <xdr:colOff>109499</xdr:colOff>
      <xdr:row>19</xdr:row>
      <xdr:rowOff>76200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1689" y="176175"/>
          <a:ext cx="1481685" cy="2976600"/>
        </a:xfrm>
        <a:prstGeom prst="rect">
          <a:avLst/>
        </a:prstGeom>
      </xdr:spPr>
    </xdr:pic>
    <xdr:clientData/>
  </xdr:twoCellAnchor>
  <xdr:twoCellAnchor editAs="oneCell">
    <xdr:from>
      <xdr:col>10</xdr:col>
      <xdr:colOff>247651</xdr:colOff>
      <xdr:row>0</xdr:row>
      <xdr:rowOff>152400</xdr:rowOff>
    </xdr:from>
    <xdr:to>
      <xdr:col>12</xdr:col>
      <xdr:colOff>323851</xdr:colOff>
      <xdr:row>22</xdr:row>
      <xdr:rowOff>114300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35" t="21456" r="3192" b="20703"/>
        <a:stretch/>
      </xdr:blipFill>
      <xdr:spPr>
        <a:xfrm rot="5400000">
          <a:off x="7515226" y="1028700"/>
          <a:ext cx="3524250" cy="1771650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23</xdr:row>
      <xdr:rowOff>133350</xdr:rowOff>
    </xdr:from>
    <xdr:to>
      <xdr:col>13</xdr:col>
      <xdr:colOff>114300</xdr:colOff>
      <xdr:row>37</xdr:row>
      <xdr:rowOff>66676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4" t="24645" r="1642" b="3055"/>
        <a:stretch/>
      </xdr:blipFill>
      <xdr:spPr>
        <a:xfrm>
          <a:off x="6772275" y="3857625"/>
          <a:ext cx="3943350" cy="22002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1</xdr:row>
      <xdr:rowOff>0</xdr:rowOff>
    </xdr:from>
    <xdr:to>
      <xdr:col>18</xdr:col>
      <xdr:colOff>708025</xdr:colOff>
      <xdr:row>18</xdr:row>
      <xdr:rowOff>95251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634" b="7116"/>
        <a:stretch/>
      </xdr:blipFill>
      <xdr:spPr>
        <a:xfrm>
          <a:off x="12896850" y="161925"/>
          <a:ext cx="2222500" cy="2847976"/>
        </a:xfrm>
        <a:prstGeom prst="rect">
          <a:avLst/>
        </a:prstGeom>
      </xdr:spPr>
    </xdr:pic>
    <xdr:clientData/>
  </xdr:twoCellAnchor>
  <xdr:twoCellAnchor editAs="oneCell">
    <xdr:from>
      <xdr:col>12</xdr:col>
      <xdr:colOff>516854</xdr:colOff>
      <xdr:row>0</xdr:row>
      <xdr:rowOff>150000</xdr:rowOff>
    </xdr:from>
    <xdr:to>
      <xdr:col>15</xdr:col>
      <xdr:colOff>531000</xdr:colOff>
      <xdr:row>18</xdr:row>
      <xdr:rowOff>9525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749"/>
        <a:stretch/>
      </xdr:blipFill>
      <xdr:spPr>
        <a:xfrm>
          <a:off x="10356179" y="150000"/>
          <a:ext cx="2300146" cy="2774175"/>
        </a:xfrm>
        <a:prstGeom prst="rect">
          <a:avLst/>
        </a:prstGeom>
      </xdr:spPr>
    </xdr:pic>
    <xdr:clientData/>
  </xdr:twoCellAnchor>
  <xdr:twoCellAnchor editAs="oneCell">
    <xdr:from>
      <xdr:col>8</xdr:col>
      <xdr:colOff>18464</xdr:colOff>
      <xdr:row>1</xdr:row>
      <xdr:rowOff>14250</xdr:rowOff>
    </xdr:from>
    <xdr:to>
      <xdr:col>10</xdr:col>
      <xdr:colOff>109499</xdr:colOff>
      <xdr:row>19</xdr:row>
      <xdr:rowOff>76200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1689" y="176175"/>
          <a:ext cx="1481685" cy="2976600"/>
        </a:xfrm>
        <a:prstGeom prst="rect">
          <a:avLst/>
        </a:prstGeom>
      </xdr:spPr>
    </xdr:pic>
    <xdr:clientData/>
  </xdr:twoCellAnchor>
  <xdr:twoCellAnchor editAs="oneCell">
    <xdr:from>
      <xdr:col>10</xdr:col>
      <xdr:colOff>247651</xdr:colOff>
      <xdr:row>0</xdr:row>
      <xdr:rowOff>152400</xdr:rowOff>
    </xdr:from>
    <xdr:to>
      <xdr:col>12</xdr:col>
      <xdr:colOff>323851</xdr:colOff>
      <xdr:row>22</xdr:row>
      <xdr:rowOff>114300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35" t="21456" r="3192" b="20703"/>
        <a:stretch/>
      </xdr:blipFill>
      <xdr:spPr>
        <a:xfrm rot="5400000">
          <a:off x="7515226" y="1028700"/>
          <a:ext cx="3524250" cy="1771650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23</xdr:row>
      <xdr:rowOff>133350</xdr:rowOff>
    </xdr:from>
    <xdr:to>
      <xdr:col>13</xdr:col>
      <xdr:colOff>114300</xdr:colOff>
      <xdr:row>37</xdr:row>
      <xdr:rowOff>66676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4" t="24645" r="1642" b="3055"/>
        <a:stretch/>
      </xdr:blipFill>
      <xdr:spPr>
        <a:xfrm>
          <a:off x="6772275" y="3857625"/>
          <a:ext cx="3943350" cy="22002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532434</xdr:colOff>
      <xdr:row>10</xdr:row>
      <xdr:rowOff>13666</xdr:rowOff>
    </xdr:from>
    <xdr:to>
      <xdr:col>7</xdr:col>
      <xdr:colOff>356842</xdr:colOff>
      <xdr:row>26</xdr:row>
      <xdr:rowOff>102704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8</xdr:row>
      <xdr:rowOff>7937</xdr:rowOff>
    </xdr:from>
    <xdr:to>
      <xdr:col>10</xdr:col>
      <xdr:colOff>374650</xdr:colOff>
      <xdr:row>24</xdr:row>
      <xdr:rowOff>150812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ferro.com/cis110/resources/excelmousepointershapes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ferro.com/cis110/resources/excelmousepointershap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5"/>
  <sheetViews>
    <sheetView tabSelected="1" workbookViewId="0"/>
  </sheetViews>
  <sheetFormatPr baseColWidth="10" defaultColWidth="8.85546875" defaultRowHeight="12.75" x14ac:dyDescent="0.2"/>
  <cols>
    <col min="1" max="1" width="59.42578125" bestFit="1" customWidth="1"/>
  </cols>
  <sheetData>
    <row r="1" spans="1:1" ht="45.95" customHeight="1" x14ac:dyDescent="0.2"/>
    <row r="2" spans="1:1" ht="105.75" x14ac:dyDescent="0.5">
      <c r="A2" s="1" t="s">
        <v>116</v>
      </c>
    </row>
    <row r="5" spans="1:1" ht="35.25" x14ac:dyDescent="0.5">
      <c r="A5" s="1"/>
    </row>
  </sheetData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G9"/>
  <sheetViews>
    <sheetView zoomScaleNormal="100" workbookViewId="0"/>
  </sheetViews>
  <sheetFormatPr baseColWidth="10" defaultColWidth="8.85546875" defaultRowHeight="12.75" x14ac:dyDescent="0.2"/>
  <sheetData>
    <row r="1" spans="1:7" ht="15" x14ac:dyDescent="0.25">
      <c r="A1" s="10" t="s">
        <v>25</v>
      </c>
      <c r="B1" s="10" t="s">
        <v>24</v>
      </c>
      <c r="D1" t="s">
        <v>60</v>
      </c>
    </row>
    <row r="2" spans="1:7" x14ac:dyDescent="0.2">
      <c r="A2" s="11">
        <v>0.2</v>
      </c>
      <c r="B2" s="12">
        <v>1.3354999999999999</v>
      </c>
      <c r="D2" t="s">
        <v>61</v>
      </c>
    </row>
    <row r="3" spans="1:7" x14ac:dyDescent="0.2">
      <c r="A3" s="11">
        <v>0.45</v>
      </c>
      <c r="B3" s="12">
        <v>1.3381000000000001</v>
      </c>
      <c r="D3" t="s">
        <v>64</v>
      </c>
    </row>
    <row r="4" spans="1:7" x14ac:dyDescent="0.2">
      <c r="A4" s="11">
        <v>0.73</v>
      </c>
      <c r="B4" s="12">
        <v>1.3402000000000001</v>
      </c>
      <c r="D4" s="9" t="s">
        <v>175</v>
      </c>
    </row>
    <row r="5" spans="1:7" x14ac:dyDescent="0.2">
      <c r="A5" s="11">
        <v>0.95</v>
      </c>
      <c r="B5" s="12">
        <v>1.3431</v>
      </c>
    </row>
    <row r="6" spans="1:7" x14ac:dyDescent="0.2">
      <c r="A6" s="11">
        <v>0.98</v>
      </c>
      <c r="B6" s="12">
        <v>1.3432999999999999</v>
      </c>
      <c r="F6" s="46" t="s">
        <v>113</v>
      </c>
      <c r="G6" s="47"/>
    </row>
    <row r="7" spans="1:7" x14ac:dyDescent="0.2">
      <c r="A7" s="11">
        <v>0.35</v>
      </c>
      <c r="B7" s="42"/>
      <c r="F7" s="46" t="s">
        <v>114</v>
      </c>
      <c r="G7" s="47"/>
    </row>
    <row r="8" spans="1:7" x14ac:dyDescent="0.2">
      <c r="A8" s="41"/>
      <c r="B8" s="12">
        <v>1.3411</v>
      </c>
    </row>
    <row r="9" spans="1:7" x14ac:dyDescent="0.2">
      <c r="D9" s="9" t="s">
        <v>174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"/>
  <sheetViews>
    <sheetView workbookViewId="0"/>
  </sheetViews>
  <sheetFormatPr baseColWidth="10" defaultColWidth="8.85546875" defaultRowHeight="12.75" x14ac:dyDescent="0.2"/>
  <cols>
    <col min="1" max="1" width="13.85546875" bestFit="1" customWidth="1"/>
    <col min="2" max="2" width="9.85546875" bestFit="1" customWidth="1"/>
  </cols>
  <sheetData>
    <row r="1" spans="1:7" ht="45" x14ac:dyDescent="0.2">
      <c r="A1" s="22" t="s">
        <v>25</v>
      </c>
      <c r="B1" s="22" t="s">
        <v>24</v>
      </c>
      <c r="D1" t="s">
        <v>60</v>
      </c>
    </row>
    <row r="2" spans="1:7" x14ac:dyDescent="0.2">
      <c r="A2" s="23">
        <v>0.2</v>
      </c>
      <c r="B2" s="24">
        <v>1.3354999999999999</v>
      </c>
      <c r="D2" t="s">
        <v>61</v>
      </c>
    </row>
    <row r="3" spans="1:7" x14ac:dyDescent="0.2">
      <c r="A3" s="23">
        <v>0.45</v>
      </c>
      <c r="B3" s="24">
        <v>1.3381000000000001</v>
      </c>
      <c r="D3" t="s">
        <v>64</v>
      </c>
    </row>
    <row r="4" spans="1:7" x14ac:dyDescent="0.2">
      <c r="A4" s="23">
        <v>0.73</v>
      </c>
      <c r="B4" s="24">
        <v>1.3402000000000001</v>
      </c>
      <c r="D4" s="9" t="s">
        <v>175</v>
      </c>
    </row>
    <row r="5" spans="1:7" x14ac:dyDescent="0.2">
      <c r="A5" s="23">
        <v>0.95</v>
      </c>
      <c r="B5" s="24">
        <v>1.3431</v>
      </c>
    </row>
    <row r="6" spans="1:7" x14ac:dyDescent="0.2">
      <c r="A6" s="23">
        <v>0.98</v>
      </c>
      <c r="B6" s="24">
        <v>1.3432999999999999</v>
      </c>
      <c r="D6" s="9" t="s">
        <v>35</v>
      </c>
      <c r="F6" s="46" t="s">
        <v>113</v>
      </c>
      <c r="G6" s="47">
        <f>SLOPE(B2:B6,A2:A6)</f>
        <v>9.9257403596671734E-3</v>
      </c>
    </row>
    <row r="7" spans="1:7" x14ac:dyDescent="0.2">
      <c r="A7" s="23">
        <v>0.35</v>
      </c>
      <c r="B7" s="44">
        <f>0.009926*A7+1.333469</f>
        <v>1.3369431000000001</v>
      </c>
      <c r="D7" s="9" t="s">
        <v>36</v>
      </c>
      <c r="F7" s="46" t="s">
        <v>114</v>
      </c>
      <c r="G7" s="47">
        <f>INTERCEPT(B2:B6,A2:A6)</f>
        <v>1.3334691598819002</v>
      </c>
    </row>
    <row r="8" spans="1:7" x14ac:dyDescent="0.2">
      <c r="A8" s="43">
        <f>(B8-1.333469)/0.009926</f>
        <v>0.76878903888776373</v>
      </c>
      <c r="B8" s="24">
        <v>1.3411</v>
      </c>
    </row>
    <row r="9" spans="1:7" x14ac:dyDescent="0.2">
      <c r="D9" s="9" t="s">
        <v>174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D9"/>
  <sheetViews>
    <sheetView workbookViewId="0"/>
  </sheetViews>
  <sheetFormatPr baseColWidth="10" defaultColWidth="8.85546875" defaultRowHeight="12.75" x14ac:dyDescent="0.2"/>
  <sheetData>
    <row r="1" spans="1:4" ht="15" x14ac:dyDescent="0.25">
      <c r="A1" s="13" t="s">
        <v>26</v>
      </c>
      <c r="B1" s="14" t="s">
        <v>27</v>
      </c>
      <c r="D1" t="s">
        <v>60</v>
      </c>
    </row>
    <row r="2" spans="1:4" x14ac:dyDescent="0.2">
      <c r="A2" s="15">
        <v>0</v>
      </c>
      <c r="B2" s="15">
        <v>3717</v>
      </c>
      <c r="D2" t="s">
        <v>61</v>
      </c>
    </row>
    <row r="3" spans="1:4" x14ac:dyDescent="0.2">
      <c r="A3" s="15">
        <v>0.4</v>
      </c>
      <c r="B3" s="15">
        <v>3303</v>
      </c>
      <c r="D3" t="s">
        <v>63</v>
      </c>
    </row>
    <row r="4" spans="1:4" x14ac:dyDescent="0.2">
      <c r="A4" s="15">
        <v>0.8</v>
      </c>
      <c r="B4" s="15">
        <v>2964</v>
      </c>
      <c r="D4" t="s">
        <v>62</v>
      </c>
    </row>
    <row r="5" spans="1:4" x14ac:dyDescent="0.2">
      <c r="A5" s="15">
        <v>1.2</v>
      </c>
      <c r="B5" s="15">
        <v>2694</v>
      </c>
    </row>
    <row r="6" spans="1:4" x14ac:dyDescent="0.2">
      <c r="A6" s="15">
        <v>1.6</v>
      </c>
      <c r="B6" s="15">
        <v>2482</v>
      </c>
    </row>
    <row r="7" spans="1:4" x14ac:dyDescent="0.2">
      <c r="A7" s="15">
        <v>2</v>
      </c>
      <c r="B7" s="15">
        <v>2160</v>
      </c>
    </row>
    <row r="8" spans="1:4" x14ac:dyDescent="0.2">
      <c r="A8" s="48"/>
      <c r="B8" s="15">
        <v>3114</v>
      </c>
    </row>
    <row r="9" spans="1:4" x14ac:dyDescent="0.2">
      <c r="A9" s="32">
        <v>1</v>
      </c>
      <c r="B9" s="4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9"/>
  <sheetViews>
    <sheetView workbookViewId="0"/>
  </sheetViews>
  <sheetFormatPr baseColWidth="10" defaultColWidth="8.85546875" defaultRowHeight="12.75" x14ac:dyDescent="0.2"/>
  <cols>
    <col min="1" max="1" width="14" customWidth="1"/>
    <col min="2" max="2" width="14.28515625" customWidth="1"/>
  </cols>
  <sheetData>
    <row r="1" spans="1:4" ht="30" x14ac:dyDescent="0.2">
      <c r="A1" s="21" t="s">
        <v>26</v>
      </c>
      <c r="B1" s="20" t="s">
        <v>27</v>
      </c>
      <c r="D1" t="s">
        <v>60</v>
      </c>
    </row>
    <row r="2" spans="1:4" x14ac:dyDescent="0.2">
      <c r="A2" s="15">
        <v>0</v>
      </c>
      <c r="B2" s="15">
        <v>3717</v>
      </c>
      <c r="D2" t="s">
        <v>61</v>
      </c>
    </row>
    <row r="3" spans="1:4" x14ac:dyDescent="0.2">
      <c r="A3" s="15">
        <v>0.4</v>
      </c>
      <c r="B3" s="15">
        <v>3303</v>
      </c>
      <c r="D3" t="s">
        <v>63</v>
      </c>
    </row>
    <row r="4" spans="1:4" x14ac:dyDescent="0.2">
      <c r="A4" s="15">
        <v>0.8</v>
      </c>
      <c r="B4" s="15">
        <v>2964</v>
      </c>
      <c r="D4" t="s">
        <v>62</v>
      </c>
    </row>
    <row r="5" spans="1:4" x14ac:dyDescent="0.2">
      <c r="A5" s="15">
        <v>1.2</v>
      </c>
      <c r="B5" s="15">
        <v>2694</v>
      </c>
    </row>
    <row r="6" spans="1:4" x14ac:dyDescent="0.2">
      <c r="A6" s="15">
        <v>1.6</v>
      </c>
      <c r="B6" s="15">
        <v>2482</v>
      </c>
      <c r="D6" s="9" t="s">
        <v>37</v>
      </c>
    </row>
    <row r="7" spans="1:4" x14ac:dyDescent="0.2">
      <c r="A7" s="15">
        <v>2</v>
      </c>
      <c r="B7" s="15">
        <v>2160</v>
      </c>
      <c r="D7" s="9" t="s">
        <v>38</v>
      </c>
    </row>
    <row r="8" spans="1:4" x14ac:dyDescent="0.2">
      <c r="A8" s="48">
        <f>LN(B8/3691.376886)/(-0.261918)</f>
        <v>0.649407275859893</v>
      </c>
      <c r="B8" s="15">
        <v>3114</v>
      </c>
    </row>
    <row r="9" spans="1:4" x14ac:dyDescent="0.2">
      <c r="A9" s="32">
        <v>1</v>
      </c>
      <c r="B9" s="45">
        <f>3691.376886*EXP(-A9*0.261918)</f>
        <v>2840.7881415134789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B2:J68"/>
  <sheetViews>
    <sheetView zoomScaleNormal="100" workbookViewId="0"/>
  </sheetViews>
  <sheetFormatPr baseColWidth="10" defaultRowHeight="12.75" x14ac:dyDescent="0.2"/>
  <cols>
    <col min="1" max="1" width="3.28515625" customWidth="1"/>
    <col min="3" max="3" width="25.85546875" customWidth="1"/>
    <col min="4" max="4" width="16" bestFit="1" customWidth="1"/>
    <col min="8" max="11" width="10.42578125" customWidth="1"/>
    <col min="12" max="12" width="15" customWidth="1"/>
  </cols>
  <sheetData>
    <row r="2" spans="2:3" x14ac:dyDescent="0.2">
      <c r="B2" t="s">
        <v>65</v>
      </c>
    </row>
    <row r="3" spans="2:3" x14ac:dyDescent="0.2">
      <c r="B3" s="9" t="s">
        <v>165</v>
      </c>
    </row>
    <row r="4" spans="2:3" x14ac:dyDescent="0.2">
      <c r="C4" s="9" t="s">
        <v>162</v>
      </c>
    </row>
    <row r="5" spans="2:3" x14ac:dyDescent="0.2">
      <c r="C5" s="9" t="s">
        <v>167</v>
      </c>
    </row>
    <row r="6" spans="2:3" x14ac:dyDescent="0.2">
      <c r="C6" s="9" t="s">
        <v>164</v>
      </c>
    </row>
    <row r="7" spans="2:3" x14ac:dyDescent="0.2">
      <c r="C7" s="9" t="s">
        <v>166</v>
      </c>
    </row>
    <row r="8" spans="2:3" x14ac:dyDescent="0.2">
      <c r="C8" s="9" t="s">
        <v>163</v>
      </c>
    </row>
    <row r="9" spans="2:3" x14ac:dyDescent="0.2">
      <c r="B9" s="9" t="s">
        <v>172</v>
      </c>
    </row>
    <row r="10" spans="2:3" x14ac:dyDescent="0.2">
      <c r="B10" s="9"/>
      <c r="C10" s="9" t="s">
        <v>169</v>
      </c>
    </row>
    <row r="11" spans="2:3" x14ac:dyDescent="0.2">
      <c r="B11" s="9"/>
      <c r="C11" s="9" t="s">
        <v>168</v>
      </c>
    </row>
    <row r="12" spans="2:3" x14ac:dyDescent="0.2">
      <c r="B12" s="9"/>
      <c r="C12" s="9" t="s">
        <v>170</v>
      </c>
    </row>
    <row r="13" spans="2:3" x14ac:dyDescent="0.2">
      <c r="B13" s="9"/>
      <c r="C13" s="9" t="s">
        <v>171</v>
      </c>
    </row>
    <row r="14" spans="2:3" x14ac:dyDescent="0.2">
      <c r="B14" t="s">
        <v>117</v>
      </c>
    </row>
    <row r="15" spans="2:3" x14ac:dyDescent="0.2">
      <c r="B15" s="9" t="s">
        <v>178</v>
      </c>
    </row>
    <row r="16" spans="2:3" x14ac:dyDescent="0.2">
      <c r="B16" t="s">
        <v>118</v>
      </c>
    </row>
    <row r="18" spans="2:5" x14ac:dyDescent="0.2">
      <c r="C18" s="68" t="s">
        <v>147</v>
      </c>
    </row>
    <row r="20" spans="2:5" x14ac:dyDescent="0.2">
      <c r="B20" s="9" t="s">
        <v>161</v>
      </c>
    </row>
    <row r="21" spans="2:5" x14ac:dyDescent="0.2">
      <c r="B21" t="s">
        <v>119</v>
      </c>
    </row>
    <row r="23" spans="2:5" x14ac:dyDescent="0.2">
      <c r="C23" t="s">
        <v>134</v>
      </c>
      <c r="D23" t="s">
        <v>86</v>
      </c>
    </row>
    <row r="24" spans="2:5" x14ac:dyDescent="0.2">
      <c r="C24" t="s">
        <v>66</v>
      </c>
      <c r="D24" t="s">
        <v>80</v>
      </c>
      <c r="E24" t="s">
        <v>67</v>
      </c>
    </row>
    <row r="25" spans="2:5" x14ac:dyDescent="0.2">
      <c r="C25" t="s">
        <v>68</v>
      </c>
      <c r="D25" t="s">
        <v>81</v>
      </c>
      <c r="E25" t="s">
        <v>69</v>
      </c>
    </row>
    <row r="26" spans="2:5" x14ac:dyDescent="0.2">
      <c r="C26" t="s">
        <v>70</v>
      </c>
      <c r="D26" t="s">
        <v>82</v>
      </c>
      <c r="E26" t="s">
        <v>71</v>
      </c>
    </row>
    <row r="27" spans="2:5" x14ac:dyDescent="0.2">
      <c r="C27" t="s">
        <v>72</v>
      </c>
      <c r="D27" t="s">
        <v>83</v>
      </c>
      <c r="E27" t="s">
        <v>73</v>
      </c>
    </row>
    <row r="28" spans="2:5" x14ac:dyDescent="0.2">
      <c r="C28" t="s">
        <v>74</v>
      </c>
      <c r="D28" t="s">
        <v>84</v>
      </c>
      <c r="E28" t="s">
        <v>75</v>
      </c>
    </row>
    <row r="29" spans="2:5" x14ac:dyDescent="0.2">
      <c r="C29" t="s">
        <v>76</v>
      </c>
      <c r="D29" t="s">
        <v>85</v>
      </c>
      <c r="E29" t="s">
        <v>77</v>
      </c>
    </row>
    <row r="30" spans="2:5" x14ac:dyDescent="0.2">
      <c r="C30" t="s">
        <v>156</v>
      </c>
      <c r="E30" t="s">
        <v>157</v>
      </c>
    </row>
    <row r="32" spans="2:5" x14ac:dyDescent="0.2">
      <c r="C32" t="s">
        <v>78</v>
      </c>
      <c r="E32" t="s">
        <v>79</v>
      </c>
    </row>
    <row r="33" spans="2:10" x14ac:dyDescent="0.2">
      <c r="C33" t="s">
        <v>87</v>
      </c>
      <c r="D33" t="s">
        <v>88</v>
      </c>
      <c r="E33" t="s">
        <v>89</v>
      </c>
    </row>
    <row r="34" spans="2:10" x14ac:dyDescent="0.2">
      <c r="C34" t="s">
        <v>90</v>
      </c>
      <c r="E34" t="s">
        <v>91</v>
      </c>
    </row>
    <row r="36" spans="2:10" x14ac:dyDescent="0.2">
      <c r="C36" t="s">
        <v>92</v>
      </c>
      <c r="E36" t="s">
        <v>93</v>
      </c>
    </row>
    <row r="37" spans="2:10" x14ac:dyDescent="0.2">
      <c r="C37" t="s">
        <v>94</v>
      </c>
      <c r="D37" t="s">
        <v>96</v>
      </c>
      <c r="E37" t="s">
        <v>95</v>
      </c>
      <c r="J37" s="69"/>
    </row>
    <row r="39" spans="2:10" x14ac:dyDescent="0.2">
      <c r="C39" t="s">
        <v>122</v>
      </c>
      <c r="D39" s="33"/>
      <c r="E39" s="33" t="s">
        <v>124</v>
      </c>
    </row>
    <row r="40" spans="2:10" x14ac:dyDescent="0.2">
      <c r="C40" t="s">
        <v>123</v>
      </c>
      <c r="D40" s="33"/>
      <c r="E40" s="33" t="s">
        <v>125</v>
      </c>
    </row>
    <row r="41" spans="2:10" x14ac:dyDescent="0.2">
      <c r="C41" t="s">
        <v>126</v>
      </c>
      <c r="E41" s="33" t="s">
        <v>132</v>
      </c>
    </row>
    <row r="42" spans="2:10" x14ac:dyDescent="0.2">
      <c r="C42" t="s">
        <v>127</v>
      </c>
      <c r="E42" s="33" t="s">
        <v>133</v>
      </c>
    </row>
    <row r="43" spans="2:10" x14ac:dyDescent="0.2">
      <c r="C43" t="s">
        <v>152</v>
      </c>
      <c r="E43" s="33" t="s">
        <v>153</v>
      </c>
    </row>
    <row r="44" spans="2:10" x14ac:dyDescent="0.2">
      <c r="C44" t="s">
        <v>128</v>
      </c>
      <c r="E44" s="33" t="s">
        <v>131</v>
      </c>
    </row>
    <row r="45" spans="2:10" x14ac:dyDescent="0.2">
      <c r="C45" t="s">
        <v>154</v>
      </c>
      <c r="E45" s="33" t="s">
        <v>155</v>
      </c>
    </row>
    <row r="46" spans="2:10" x14ac:dyDescent="0.2">
      <c r="C46" t="s">
        <v>129</v>
      </c>
      <c r="E46" s="33" t="s">
        <v>130</v>
      </c>
    </row>
    <row r="48" spans="2:10" x14ac:dyDescent="0.2">
      <c r="B48" t="s">
        <v>120</v>
      </c>
    </row>
    <row r="50" spans="2:9" x14ac:dyDescent="0.2">
      <c r="C50" s="49" t="s">
        <v>111</v>
      </c>
      <c r="D50" s="47"/>
      <c r="E50" s="33"/>
    </row>
    <row r="51" spans="2:9" x14ac:dyDescent="0.2">
      <c r="C51" s="49" t="s">
        <v>98</v>
      </c>
      <c r="D51" s="38"/>
      <c r="E51" s="33"/>
      <c r="F51" t="s">
        <v>115</v>
      </c>
      <c r="I51" t="s">
        <v>148</v>
      </c>
    </row>
    <row r="52" spans="2:9" x14ac:dyDescent="0.2">
      <c r="C52" s="49" t="s">
        <v>99</v>
      </c>
      <c r="D52" s="70"/>
      <c r="E52" s="33" t="s">
        <v>97</v>
      </c>
      <c r="F52" t="s">
        <v>106</v>
      </c>
    </row>
    <row r="53" spans="2:9" x14ac:dyDescent="0.2">
      <c r="C53" s="46" t="s">
        <v>100</v>
      </c>
      <c r="D53" s="38"/>
      <c r="E53" s="33" t="s">
        <v>135</v>
      </c>
      <c r="I53" t="s">
        <v>148</v>
      </c>
    </row>
    <row r="54" spans="2:9" x14ac:dyDescent="0.2">
      <c r="C54" s="46" t="s">
        <v>101</v>
      </c>
      <c r="D54" s="47"/>
      <c r="E54" s="33" t="s">
        <v>136</v>
      </c>
    </row>
    <row r="55" spans="2:9" x14ac:dyDescent="0.2">
      <c r="C55" s="46" t="s">
        <v>102</v>
      </c>
      <c r="D55" s="47"/>
      <c r="E55" s="33" t="s">
        <v>137</v>
      </c>
      <c r="I55" t="s">
        <v>148</v>
      </c>
    </row>
    <row r="56" spans="2:9" x14ac:dyDescent="0.2">
      <c r="C56" s="46" t="s">
        <v>103</v>
      </c>
      <c r="D56" s="47"/>
      <c r="E56" s="33" t="s">
        <v>138</v>
      </c>
    </row>
    <row r="57" spans="2:9" x14ac:dyDescent="0.2">
      <c r="C57" s="46" t="s">
        <v>112</v>
      </c>
      <c r="D57" s="47"/>
      <c r="E57" s="33" t="s">
        <v>139</v>
      </c>
    </row>
    <row r="58" spans="2:9" x14ac:dyDescent="0.2">
      <c r="C58" s="46" t="s">
        <v>104</v>
      </c>
      <c r="D58" s="47"/>
      <c r="E58" s="33" t="s">
        <v>140</v>
      </c>
    </row>
    <row r="59" spans="2:9" x14ac:dyDescent="0.2">
      <c r="C59" s="46" t="s">
        <v>105</v>
      </c>
      <c r="D59" s="47"/>
      <c r="E59" s="33" t="s">
        <v>141</v>
      </c>
    </row>
    <row r="60" spans="2:9" x14ac:dyDescent="0.2">
      <c r="C60" s="46" t="s">
        <v>109</v>
      </c>
      <c r="D60" s="38"/>
      <c r="E60" s="33" t="s">
        <v>142</v>
      </c>
    </row>
    <row r="61" spans="2:9" x14ac:dyDescent="0.2">
      <c r="C61" s="46" t="s">
        <v>110</v>
      </c>
      <c r="D61" s="47"/>
      <c r="E61" s="33" t="s">
        <v>143</v>
      </c>
    </row>
    <row r="62" spans="2:9" x14ac:dyDescent="0.2">
      <c r="C62" s="46" t="s">
        <v>149</v>
      </c>
      <c r="D62" s="47"/>
      <c r="E62" s="33" t="s">
        <v>150</v>
      </c>
      <c r="I62" t="s">
        <v>151</v>
      </c>
    </row>
    <row r="64" spans="2:9" x14ac:dyDescent="0.2">
      <c r="B64" t="s">
        <v>121</v>
      </c>
    </row>
    <row r="66" spans="3:10" x14ac:dyDescent="0.2">
      <c r="C66" s="46" t="s">
        <v>107</v>
      </c>
      <c r="D66" s="50"/>
      <c r="E66" s="33" t="s">
        <v>144</v>
      </c>
      <c r="F66" t="s">
        <v>146</v>
      </c>
      <c r="J66" s="9" t="s">
        <v>160</v>
      </c>
    </row>
    <row r="67" spans="3:10" x14ac:dyDescent="0.2">
      <c r="C67" s="46" t="s">
        <v>108</v>
      </c>
      <c r="D67" s="50"/>
      <c r="E67" s="33" t="s">
        <v>145</v>
      </c>
      <c r="J67" s="9" t="s">
        <v>158</v>
      </c>
    </row>
    <row r="68" spans="3:10" x14ac:dyDescent="0.2">
      <c r="J68" s="71" t="s">
        <v>159</v>
      </c>
    </row>
  </sheetData>
  <hyperlinks>
    <hyperlink ref="C18" r:id="rId1"/>
  </hyperlinks>
  <pageMargins left="0.75" right="0.75" top="1" bottom="1" header="0.5" footer="0.5"/>
  <pageSetup orientation="portrait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J68"/>
  <sheetViews>
    <sheetView zoomScaleNormal="100" workbookViewId="0"/>
  </sheetViews>
  <sheetFormatPr baseColWidth="10" defaultRowHeight="12.75" x14ac:dyDescent="0.2"/>
  <cols>
    <col min="1" max="1" width="3.28515625" customWidth="1"/>
    <col min="3" max="3" width="25.85546875" customWidth="1"/>
    <col min="4" max="4" width="16" bestFit="1" customWidth="1"/>
    <col min="8" max="11" width="10.42578125" customWidth="1"/>
    <col min="12" max="12" width="15" customWidth="1"/>
  </cols>
  <sheetData>
    <row r="2" spans="2:3" x14ac:dyDescent="0.2">
      <c r="B2" t="s">
        <v>65</v>
      </c>
    </row>
    <row r="3" spans="2:3" x14ac:dyDescent="0.2">
      <c r="B3" s="9" t="s">
        <v>165</v>
      </c>
    </row>
    <row r="4" spans="2:3" x14ac:dyDescent="0.2">
      <c r="C4" s="9" t="s">
        <v>162</v>
      </c>
    </row>
    <row r="5" spans="2:3" x14ac:dyDescent="0.2">
      <c r="C5" s="9" t="s">
        <v>167</v>
      </c>
    </row>
    <row r="6" spans="2:3" x14ac:dyDescent="0.2">
      <c r="C6" s="9" t="s">
        <v>164</v>
      </c>
    </row>
    <row r="7" spans="2:3" x14ac:dyDescent="0.2">
      <c r="C7" s="9" t="s">
        <v>166</v>
      </c>
    </row>
    <row r="8" spans="2:3" x14ac:dyDescent="0.2">
      <c r="C8" s="9" t="s">
        <v>163</v>
      </c>
    </row>
    <row r="9" spans="2:3" x14ac:dyDescent="0.2">
      <c r="B9" s="9" t="s">
        <v>172</v>
      </c>
    </row>
    <row r="10" spans="2:3" x14ac:dyDescent="0.2">
      <c r="B10" s="9"/>
      <c r="C10" s="9" t="s">
        <v>169</v>
      </c>
    </row>
    <row r="11" spans="2:3" x14ac:dyDescent="0.2">
      <c r="B11" s="9"/>
      <c r="C11" s="9" t="s">
        <v>168</v>
      </c>
    </row>
    <row r="12" spans="2:3" x14ac:dyDescent="0.2">
      <c r="B12" s="9"/>
      <c r="C12" s="9" t="s">
        <v>170</v>
      </c>
    </row>
    <row r="13" spans="2:3" x14ac:dyDescent="0.2">
      <c r="B13" s="9"/>
      <c r="C13" s="9" t="s">
        <v>171</v>
      </c>
    </row>
    <row r="14" spans="2:3" x14ac:dyDescent="0.2">
      <c r="B14" t="s">
        <v>117</v>
      </c>
    </row>
    <row r="15" spans="2:3" x14ac:dyDescent="0.2">
      <c r="B15" s="9" t="s">
        <v>178</v>
      </c>
    </row>
    <row r="16" spans="2:3" x14ac:dyDescent="0.2">
      <c r="B16" t="s">
        <v>118</v>
      </c>
    </row>
    <row r="18" spans="2:5" x14ac:dyDescent="0.2">
      <c r="C18" s="68" t="s">
        <v>147</v>
      </c>
    </row>
    <row r="20" spans="2:5" x14ac:dyDescent="0.2">
      <c r="B20" s="9" t="s">
        <v>161</v>
      </c>
    </row>
    <row r="21" spans="2:5" x14ac:dyDescent="0.2">
      <c r="B21" t="s">
        <v>119</v>
      </c>
    </row>
    <row r="23" spans="2:5" x14ac:dyDescent="0.2">
      <c r="C23" t="s">
        <v>134</v>
      </c>
      <c r="D23" t="s">
        <v>86</v>
      </c>
    </row>
    <row r="24" spans="2:5" x14ac:dyDescent="0.2">
      <c r="C24" t="s">
        <v>66</v>
      </c>
      <c r="D24" t="s">
        <v>80</v>
      </c>
      <c r="E24" t="s">
        <v>67</v>
      </c>
    </row>
    <row r="25" spans="2:5" x14ac:dyDescent="0.2">
      <c r="C25" t="s">
        <v>68</v>
      </c>
      <c r="D25" t="s">
        <v>81</v>
      </c>
      <c r="E25" t="s">
        <v>69</v>
      </c>
    </row>
    <row r="26" spans="2:5" x14ac:dyDescent="0.2">
      <c r="C26" t="s">
        <v>70</v>
      </c>
      <c r="D26" t="s">
        <v>82</v>
      </c>
      <c r="E26" t="s">
        <v>71</v>
      </c>
    </row>
    <row r="27" spans="2:5" x14ac:dyDescent="0.2">
      <c r="C27" t="s">
        <v>72</v>
      </c>
      <c r="D27" t="s">
        <v>83</v>
      </c>
      <c r="E27" t="s">
        <v>73</v>
      </c>
    </row>
    <row r="28" spans="2:5" x14ac:dyDescent="0.2">
      <c r="C28" t="s">
        <v>74</v>
      </c>
      <c r="D28" t="s">
        <v>84</v>
      </c>
      <c r="E28" t="s">
        <v>75</v>
      </c>
    </row>
    <row r="29" spans="2:5" x14ac:dyDescent="0.2">
      <c r="C29" t="s">
        <v>76</v>
      </c>
      <c r="D29" t="s">
        <v>85</v>
      </c>
      <c r="E29" t="s">
        <v>77</v>
      </c>
    </row>
    <row r="30" spans="2:5" x14ac:dyDescent="0.2">
      <c r="C30" t="s">
        <v>156</v>
      </c>
      <c r="E30" t="s">
        <v>157</v>
      </c>
    </row>
    <row r="32" spans="2:5" x14ac:dyDescent="0.2">
      <c r="C32" t="s">
        <v>78</v>
      </c>
      <c r="E32" t="s">
        <v>79</v>
      </c>
    </row>
    <row r="33" spans="2:10" x14ac:dyDescent="0.2">
      <c r="C33" t="s">
        <v>87</v>
      </c>
      <c r="D33" t="s">
        <v>88</v>
      </c>
      <c r="E33" t="s">
        <v>89</v>
      </c>
    </row>
    <row r="34" spans="2:10" x14ac:dyDescent="0.2">
      <c r="C34" t="s">
        <v>90</v>
      </c>
      <c r="E34" t="s">
        <v>91</v>
      </c>
    </row>
    <row r="36" spans="2:10" x14ac:dyDescent="0.2">
      <c r="C36" t="s">
        <v>92</v>
      </c>
      <c r="E36" t="s">
        <v>93</v>
      </c>
    </row>
    <row r="37" spans="2:10" x14ac:dyDescent="0.2">
      <c r="C37" t="s">
        <v>94</v>
      </c>
      <c r="D37" t="s">
        <v>96</v>
      </c>
      <c r="E37" t="s">
        <v>95</v>
      </c>
      <c r="J37" s="69"/>
    </row>
    <row r="39" spans="2:10" x14ac:dyDescent="0.2">
      <c r="C39" t="s">
        <v>122</v>
      </c>
      <c r="D39" s="33"/>
      <c r="E39" s="33" t="s">
        <v>124</v>
      </c>
    </row>
    <row r="40" spans="2:10" x14ac:dyDescent="0.2">
      <c r="C40" t="s">
        <v>123</v>
      </c>
      <c r="D40" s="33"/>
      <c r="E40" s="33" t="s">
        <v>125</v>
      </c>
    </row>
    <row r="41" spans="2:10" x14ac:dyDescent="0.2">
      <c r="C41" t="s">
        <v>126</v>
      </c>
      <c r="E41" s="33" t="s">
        <v>132</v>
      </c>
    </row>
    <row r="42" spans="2:10" x14ac:dyDescent="0.2">
      <c r="C42" t="s">
        <v>127</v>
      </c>
      <c r="E42" s="33" t="s">
        <v>133</v>
      </c>
    </row>
    <row r="43" spans="2:10" x14ac:dyDescent="0.2">
      <c r="C43" t="s">
        <v>152</v>
      </c>
      <c r="E43" s="33" t="s">
        <v>153</v>
      </c>
    </row>
    <row r="44" spans="2:10" x14ac:dyDescent="0.2">
      <c r="C44" t="s">
        <v>128</v>
      </c>
      <c r="E44" s="33" t="s">
        <v>131</v>
      </c>
    </row>
    <row r="45" spans="2:10" x14ac:dyDescent="0.2">
      <c r="C45" t="s">
        <v>154</v>
      </c>
      <c r="E45" s="33" t="s">
        <v>155</v>
      </c>
    </row>
    <row r="46" spans="2:10" x14ac:dyDescent="0.2">
      <c r="C46" t="s">
        <v>129</v>
      </c>
      <c r="E46" s="33" t="s">
        <v>130</v>
      </c>
    </row>
    <row r="48" spans="2:10" x14ac:dyDescent="0.2">
      <c r="B48" t="s">
        <v>120</v>
      </c>
    </row>
    <row r="50" spans="2:9" x14ac:dyDescent="0.2">
      <c r="C50" s="49" t="s">
        <v>111</v>
      </c>
      <c r="D50" s="47">
        <v>125</v>
      </c>
      <c r="E50" s="33"/>
    </row>
    <row r="51" spans="2:9" x14ac:dyDescent="0.2">
      <c r="C51" s="49" t="s">
        <v>98</v>
      </c>
      <c r="D51" s="38">
        <v>12.5</v>
      </c>
      <c r="E51" s="33"/>
      <c r="F51" t="s">
        <v>115</v>
      </c>
      <c r="I51" t="s">
        <v>148</v>
      </c>
    </row>
    <row r="52" spans="2:9" x14ac:dyDescent="0.2">
      <c r="C52" s="49" t="s">
        <v>99</v>
      </c>
      <c r="D52" s="70">
        <f>12+5</f>
        <v>17</v>
      </c>
      <c r="E52" s="33" t="s">
        <v>97</v>
      </c>
      <c r="F52" t="s">
        <v>106</v>
      </c>
    </row>
    <row r="53" spans="2:9" x14ac:dyDescent="0.2">
      <c r="C53" s="46" t="s">
        <v>100</v>
      </c>
      <c r="D53" s="38">
        <f>12-5</f>
        <v>7</v>
      </c>
      <c r="E53" s="33" t="s">
        <v>135</v>
      </c>
      <c r="I53" t="s">
        <v>148</v>
      </c>
    </row>
    <row r="54" spans="2:9" x14ac:dyDescent="0.2">
      <c r="C54" s="46" t="s">
        <v>101</v>
      </c>
      <c r="D54" s="47">
        <f>12*5</f>
        <v>60</v>
      </c>
      <c r="E54" s="33" t="s">
        <v>136</v>
      </c>
    </row>
    <row r="55" spans="2:9" x14ac:dyDescent="0.2">
      <c r="C55" s="46" t="s">
        <v>102</v>
      </c>
      <c r="D55" s="47">
        <f>12/5</f>
        <v>2.4</v>
      </c>
      <c r="E55" s="33" t="s">
        <v>137</v>
      </c>
      <c r="I55" t="s">
        <v>148</v>
      </c>
    </row>
    <row r="56" spans="2:9" x14ac:dyDescent="0.2">
      <c r="C56" s="46" t="s">
        <v>103</v>
      </c>
      <c r="D56" s="47">
        <f>12^5</f>
        <v>248832</v>
      </c>
      <c r="E56" s="33" t="s">
        <v>138</v>
      </c>
    </row>
    <row r="57" spans="2:9" x14ac:dyDescent="0.2">
      <c r="C57" s="46" t="s">
        <v>112</v>
      </c>
      <c r="D57" s="47">
        <f>12^(1/5)</f>
        <v>1.6437518295172258</v>
      </c>
      <c r="E57" s="33" t="s">
        <v>139</v>
      </c>
    </row>
    <row r="58" spans="2:9" x14ac:dyDescent="0.2">
      <c r="C58" s="46" t="s">
        <v>104</v>
      </c>
      <c r="D58" s="47">
        <f>LOG(12,10)</f>
        <v>1.0791812460476247</v>
      </c>
      <c r="E58" s="33" t="s">
        <v>140</v>
      </c>
    </row>
    <row r="59" spans="2:9" x14ac:dyDescent="0.2">
      <c r="C59" s="46" t="s">
        <v>105</v>
      </c>
      <c r="D59" s="47">
        <f>LN(12)</f>
        <v>2.4849066497880004</v>
      </c>
      <c r="E59" s="33" t="s">
        <v>141</v>
      </c>
    </row>
    <row r="60" spans="2:9" x14ac:dyDescent="0.2">
      <c r="C60" s="46" t="s">
        <v>109</v>
      </c>
      <c r="D60" s="38">
        <f>PI()</f>
        <v>3.1415926535897931</v>
      </c>
      <c r="E60" s="33" t="s">
        <v>142</v>
      </c>
    </row>
    <row r="61" spans="2:9" x14ac:dyDescent="0.2">
      <c r="C61" s="46" t="s">
        <v>110</v>
      </c>
      <c r="D61" s="47">
        <f>EXP(1)</f>
        <v>2.7182818284590451</v>
      </c>
      <c r="E61" s="33" t="s">
        <v>143</v>
      </c>
    </row>
    <row r="62" spans="2:9" x14ac:dyDescent="0.2">
      <c r="C62" s="46" t="s">
        <v>149</v>
      </c>
      <c r="D62" s="47">
        <f ca="1">RAND()</f>
        <v>0.96687475628980024</v>
      </c>
      <c r="E62" s="33" t="s">
        <v>150</v>
      </c>
      <c r="I62" t="s">
        <v>151</v>
      </c>
    </row>
    <row r="64" spans="2:9" x14ac:dyDescent="0.2">
      <c r="B64" t="s">
        <v>121</v>
      </c>
    </row>
    <row r="66" spans="3:10" x14ac:dyDescent="0.2">
      <c r="C66" s="46" t="s">
        <v>107</v>
      </c>
      <c r="D66" s="50">
        <v>300000000</v>
      </c>
      <c r="E66" s="33" t="s">
        <v>144</v>
      </c>
      <c r="F66" t="s">
        <v>146</v>
      </c>
      <c r="J66" s="9" t="s">
        <v>160</v>
      </c>
    </row>
    <row r="67" spans="3:10" x14ac:dyDescent="0.2">
      <c r="C67" s="46" t="s">
        <v>108</v>
      </c>
      <c r="D67" s="50">
        <v>-1.5999999999999999E-19</v>
      </c>
      <c r="E67" s="33" t="s">
        <v>145</v>
      </c>
      <c r="J67" s="9" t="s">
        <v>158</v>
      </c>
    </row>
    <row r="68" spans="3:10" x14ac:dyDescent="0.2">
      <c r="J68" s="71" t="s">
        <v>159</v>
      </c>
    </row>
  </sheetData>
  <hyperlinks>
    <hyperlink ref="C18" r:id="rId1"/>
  </hyperlinks>
  <pageMargins left="0.75" right="0.75" top="1" bottom="1" header="0.5" footer="0.5"/>
  <pageSetup orientation="portrait" horizontalDpi="4294967292" verticalDpi="4294967292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P22"/>
  <sheetViews>
    <sheetView workbookViewId="0"/>
  </sheetViews>
  <sheetFormatPr baseColWidth="10" defaultColWidth="8.85546875" defaultRowHeight="15" x14ac:dyDescent="0.2"/>
  <cols>
    <col min="1" max="1" width="5" style="25" bestFit="1" customWidth="1"/>
    <col min="2" max="2" width="5.42578125" style="25" customWidth="1"/>
    <col min="3" max="3" width="10.28515625" style="25" customWidth="1"/>
    <col min="4" max="4" width="11.28515625" style="25" customWidth="1"/>
    <col min="5" max="5" width="9.5703125" style="25" bestFit="1" customWidth="1"/>
    <col min="6" max="6" width="6.7109375" style="25" customWidth="1"/>
    <col min="7" max="7" width="15.85546875" style="25" bestFit="1" customWidth="1"/>
    <col min="8" max="8" width="3.7109375" style="25" customWidth="1"/>
    <col min="9" max="12" width="8.85546875" style="25"/>
    <col min="13" max="13" width="26.85546875" style="25" customWidth="1"/>
    <col min="14" max="14" width="8.85546875" style="25"/>
    <col min="15" max="15" width="14.42578125" style="25" customWidth="1"/>
    <col min="16" max="16384" width="8.85546875" style="25"/>
  </cols>
  <sheetData>
    <row r="1" spans="1:16" ht="15.75" x14ac:dyDescent="0.25">
      <c r="A1" s="27" t="s">
        <v>48</v>
      </c>
      <c r="B1" s="27" t="s">
        <v>0</v>
      </c>
      <c r="C1" s="27" t="s">
        <v>1</v>
      </c>
      <c r="D1" s="27" t="s">
        <v>40</v>
      </c>
      <c r="E1" s="27" t="s">
        <v>42</v>
      </c>
      <c r="F1" s="27" t="s">
        <v>43</v>
      </c>
      <c r="G1" s="27" t="s">
        <v>39</v>
      </c>
      <c r="I1" s="28"/>
      <c r="J1" s="54" t="s">
        <v>33</v>
      </c>
      <c r="K1" s="54"/>
      <c r="L1" s="54"/>
      <c r="M1" s="54"/>
      <c r="N1" s="54"/>
      <c r="O1" s="54"/>
      <c r="P1" s="28"/>
    </row>
    <row r="2" spans="1:16" ht="15.75" x14ac:dyDescent="0.25">
      <c r="A2" s="35"/>
      <c r="B2" s="26" t="s">
        <v>7</v>
      </c>
      <c r="C2" s="26" t="s">
        <v>173</v>
      </c>
      <c r="D2" s="26">
        <v>130000</v>
      </c>
      <c r="E2" s="35"/>
      <c r="F2" s="26">
        <v>60000</v>
      </c>
      <c r="G2" s="26">
        <v>12</v>
      </c>
      <c r="I2" s="28"/>
      <c r="J2" s="54" t="s">
        <v>32</v>
      </c>
      <c r="K2" s="54"/>
      <c r="L2" s="54"/>
      <c r="M2" s="54"/>
      <c r="N2" s="54"/>
      <c r="O2" s="54"/>
      <c r="P2" s="28"/>
    </row>
    <row r="3" spans="1:16" ht="15.75" x14ac:dyDescent="0.25">
      <c r="A3" s="35"/>
      <c r="B3" s="26" t="s">
        <v>13</v>
      </c>
      <c r="C3" s="26" t="s">
        <v>2</v>
      </c>
      <c r="D3" s="26">
        <v>140000</v>
      </c>
      <c r="E3" s="35"/>
      <c r="F3" s="26">
        <v>105000</v>
      </c>
      <c r="G3" s="26">
        <v>2</v>
      </c>
      <c r="I3" s="28"/>
      <c r="J3" s="55" t="s">
        <v>49</v>
      </c>
      <c r="K3" s="56"/>
      <c r="L3" s="56"/>
      <c r="M3" s="56"/>
      <c r="N3" s="56"/>
      <c r="O3" s="57"/>
      <c r="P3" s="28"/>
    </row>
    <row r="4" spans="1:16" ht="15.75" x14ac:dyDescent="0.25">
      <c r="A4" s="35"/>
      <c r="B4" s="26" t="s">
        <v>12</v>
      </c>
      <c r="C4" s="26" t="s">
        <v>2</v>
      </c>
      <c r="D4" s="26">
        <v>140000</v>
      </c>
      <c r="E4" s="35"/>
      <c r="F4" s="26">
        <v>105000</v>
      </c>
      <c r="G4" s="26">
        <v>4</v>
      </c>
      <c r="I4" s="28"/>
      <c r="J4" s="73" t="s">
        <v>176</v>
      </c>
      <c r="K4" s="54"/>
      <c r="L4" s="54"/>
      <c r="M4" s="54"/>
      <c r="N4" s="54"/>
      <c r="O4" s="54"/>
      <c r="P4" s="28"/>
    </row>
    <row r="5" spans="1:16" ht="15.75" x14ac:dyDescent="0.25">
      <c r="A5" s="35"/>
      <c r="B5" s="26" t="s">
        <v>6</v>
      </c>
      <c r="C5" s="26" t="s">
        <v>173</v>
      </c>
      <c r="D5" s="26">
        <v>150000</v>
      </c>
      <c r="E5" s="35"/>
      <c r="F5" s="26">
        <v>50000</v>
      </c>
      <c r="G5" s="26">
        <v>12</v>
      </c>
      <c r="I5" s="28"/>
      <c r="J5" s="74" t="s">
        <v>177</v>
      </c>
      <c r="K5" s="56"/>
      <c r="L5" s="56"/>
      <c r="M5" s="56"/>
      <c r="N5" s="56"/>
      <c r="O5" s="57"/>
      <c r="P5" s="28"/>
    </row>
    <row r="6" spans="1:16" ht="15.75" x14ac:dyDescent="0.25">
      <c r="A6" s="35"/>
      <c r="B6" s="26" t="s">
        <v>5</v>
      </c>
      <c r="C6" s="26" t="s">
        <v>173</v>
      </c>
      <c r="D6" s="26">
        <v>160000</v>
      </c>
      <c r="E6" s="35"/>
      <c r="F6" s="26">
        <v>120000</v>
      </c>
      <c r="G6" s="26">
        <v>12</v>
      </c>
      <c r="I6" s="28"/>
      <c r="J6" s="54" t="s">
        <v>50</v>
      </c>
      <c r="K6" s="54"/>
      <c r="L6" s="54"/>
      <c r="M6" s="54"/>
      <c r="N6" s="54"/>
      <c r="O6" s="54"/>
      <c r="P6" s="28"/>
    </row>
    <row r="7" spans="1:16" ht="15.75" x14ac:dyDescent="0.25">
      <c r="A7" s="35"/>
      <c r="B7" s="26" t="s">
        <v>14</v>
      </c>
      <c r="C7" s="26" t="s">
        <v>2</v>
      </c>
      <c r="D7" s="26">
        <v>170000</v>
      </c>
      <c r="E7" s="35"/>
      <c r="F7" s="26">
        <v>185000</v>
      </c>
      <c r="G7" s="26">
        <v>1</v>
      </c>
      <c r="I7" s="28"/>
      <c r="J7" s="28"/>
      <c r="K7" s="28"/>
      <c r="L7" s="28"/>
      <c r="M7" s="28"/>
      <c r="N7" s="28"/>
      <c r="O7" s="28"/>
      <c r="P7" s="28"/>
    </row>
    <row r="8" spans="1:16" ht="15.75" x14ac:dyDescent="0.25">
      <c r="A8" s="35"/>
      <c r="B8" s="26" t="s">
        <v>11</v>
      </c>
      <c r="C8" s="26" t="s">
        <v>2</v>
      </c>
      <c r="D8" s="26">
        <v>180000</v>
      </c>
      <c r="E8" s="35"/>
      <c r="F8" s="26">
        <v>135000</v>
      </c>
      <c r="G8" s="26">
        <v>2</v>
      </c>
      <c r="I8" s="28"/>
      <c r="J8" s="51" t="s">
        <v>44</v>
      </c>
      <c r="K8" s="52"/>
      <c r="L8" s="52"/>
      <c r="M8" s="53"/>
      <c r="N8" s="34"/>
      <c r="O8" s="29"/>
      <c r="P8" s="28"/>
    </row>
    <row r="9" spans="1:16" ht="15.75" x14ac:dyDescent="0.25">
      <c r="A9" s="35"/>
      <c r="B9" s="26" t="s">
        <v>8</v>
      </c>
      <c r="C9" s="26" t="s">
        <v>2</v>
      </c>
      <c r="D9" s="26">
        <v>190000</v>
      </c>
      <c r="E9" s="35"/>
      <c r="F9" s="26">
        <v>120000</v>
      </c>
      <c r="G9" s="26">
        <v>8</v>
      </c>
      <c r="I9" s="28"/>
      <c r="J9" s="51" t="s">
        <v>15</v>
      </c>
      <c r="K9" s="52"/>
      <c r="L9" s="52"/>
      <c r="M9" s="53"/>
      <c r="N9" s="34"/>
      <c r="O9" s="29"/>
      <c r="P9" s="28"/>
    </row>
    <row r="10" spans="1:16" ht="15.75" x14ac:dyDescent="0.25">
      <c r="A10" s="35"/>
      <c r="B10" s="26" t="s">
        <v>9</v>
      </c>
      <c r="C10" s="26" t="s">
        <v>2</v>
      </c>
      <c r="D10" s="26">
        <v>200000</v>
      </c>
      <c r="E10" s="35"/>
      <c r="F10" s="26">
        <v>30000</v>
      </c>
      <c r="G10" s="26">
        <v>5</v>
      </c>
      <c r="I10" s="28"/>
      <c r="J10" s="51" t="s">
        <v>45</v>
      </c>
      <c r="K10" s="52"/>
      <c r="L10" s="52"/>
      <c r="M10" s="53"/>
      <c r="N10" s="34"/>
      <c r="O10" s="29"/>
      <c r="P10" s="28"/>
    </row>
    <row r="11" spans="1:16" ht="15.75" x14ac:dyDescent="0.25">
      <c r="A11" s="35"/>
      <c r="B11" s="26" t="s">
        <v>3</v>
      </c>
      <c r="C11" s="26" t="s">
        <v>173</v>
      </c>
      <c r="D11" s="26">
        <v>220000</v>
      </c>
      <c r="E11" s="35"/>
      <c r="F11" s="26">
        <v>50000</v>
      </c>
      <c r="G11" s="26">
        <v>22</v>
      </c>
      <c r="I11" s="28"/>
      <c r="J11" s="51" t="s">
        <v>46</v>
      </c>
      <c r="K11" s="52"/>
      <c r="L11" s="52"/>
      <c r="M11" s="53"/>
      <c r="N11" s="34"/>
      <c r="O11" s="30"/>
      <c r="P11" s="28"/>
    </row>
    <row r="12" spans="1:16" ht="15.75" x14ac:dyDescent="0.25">
      <c r="A12" s="35"/>
      <c r="B12" s="26" t="s">
        <v>10</v>
      </c>
      <c r="C12" s="26" t="s">
        <v>2</v>
      </c>
      <c r="D12" s="26">
        <v>230000</v>
      </c>
      <c r="E12" s="35"/>
      <c r="F12" s="26">
        <v>172500</v>
      </c>
      <c r="G12" s="26">
        <v>4</v>
      </c>
      <c r="I12" s="28"/>
      <c r="J12" s="51" t="s">
        <v>41</v>
      </c>
      <c r="K12" s="52"/>
      <c r="L12" s="52"/>
      <c r="M12" s="53"/>
      <c r="N12" s="34"/>
      <c r="O12" s="30"/>
      <c r="P12" s="28"/>
    </row>
    <row r="13" spans="1:16" ht="15.75" x14ac:dyDescent="0.25">
      <c r="A13" s="35"/>
      <c r="B13" s="26" t="s">
        <v>4</v>
      </c>
      <c r="C13" s="26" t="s">
        <v>173</v>
      </c>
      <c r="D13" s="26">
        <v>285000</v>
      </c>
      <c r="E13" s="35"/>
      <c r="F13" s="26">
        <v>200000</v>
      </c>
      <c r="G13" s="26">
        <v>17</v>
      </c>
      <c r="I13" s="28"/>
      <c r="J13" s="51" t="s">
        <v>16</v>
      </c>
      <c r="K13" s="52"/>
      <c r="L13" s="52"/>
      <c r="M13" s="53"/>
      <c r="N13" s="34"/>
      <c r="O13" s="30"/>
      <c r="P13" s="28"/>
    </row>
    <row r="14" spans="1:16" x14ac:dyDescent="0.2">
      <c r="A14" s="28"/>
      <c r="B14" s="28"/>
      <c r="C14" s="28"/>
      <c r="D14" s="28"/>
      <c r="E14" s="28"/>
      <c r="F14" s="28"/>
      <c r="G14" s="28"/>
      <c r="H14" s="28"/>
      <c r="I14" s="28"/>
      <c r="J14" s="51" t="s">
        <v>47</v>
      </c>
      <c r="K14" s="52"/>
      <c r="L14" s="52"/>
      <c r="M14" s="53"/>
      <c r="N14" s="34"/>
      <c r="O14" s="30"/>
      <c r="P14" s="28"/>
    </row>
    <row r="15" spans="1:16" x14ac:dyDescent="0.2">
      <c r="A15" s="28"/>
      <c r="B15" s="28"/>
      <c r="C15" s="28"/>
      <c r="D15" s="28"/>
      <c r="E15" s="28"/>
      <c r="F15" s="28"/>
      <c r="G15" s="28"/>
      <c r="H15" s="28"/>
      <c r="I15" s="28"/>
      <c r="O15" s="30"/>
      <c r="P15" s="28"/>
    </row>
    <row r="16" spans="1:16" ht="15.75" x14ac:dyDescent="0.25">
      <c r="A16" s="28"/>
      <c r="B16" s="28"/>
      <c r="C16" s="28"/>
      <c r="D16" s="26" t="s">
        <v>54</v>
      </c>
      <c r="E16" s="26">
        <v>301</v>
      </c>
      <c r="F16" s="26" t="s">
        <v>28</v>
      </c>
      <c r="G16" s="28"/>
      <c r="H16" s="28"/>
      <c r="I16" s="28"/>
      <c r="O16" s="30"/>
      <c r="P16" s="28"/>
    </row>
    <row r="17" spans="1:16" x14ac:dyDescent="0.2">
      <c r="A17" s="28"/>
      <c r="B17" s="28"/>
      <c r="C17" s="28"/>
      <c r="D17" s="28"/>
      <c r="E17" s="28"/>
      <c r="F17" s="28"/>
      <c r="G17" s="28"/>
      <c r="H17" s="28"/>
      <c r="I17" s="28"/>
      <c r="J17" s="75"/>
      <c r="K17" s="75"/>
      <c r="L17" s="75"/>
      <c r="M17" s="75"/>
      <c r="N17" s="75"/>
      <c r="O17" s="75"/>
      <c r="P17" s="28"/>
    </row>
    <row r="18" spans="1:16" x14ac:dyDescent="0.2">
      <c r="A18" s="28"/>
      <c r="B18" s="28"/>
      <c r="C18" s="28"/>
      <c r="D18" s="28"/>
      <c r="E18" s="28"/>
      <c r="F18" s="28"/>
      <c r="G18" s="28"/>
      <c r="H18" s="28"/>
      <c r="I18" s="28"/>
      <c r="J18" s="75"/>
      <c r="K18" s="75"/>
      <c r="L18" s="76"/>
      <c r="M18" s="76"/>
      <c r="N18" s="75"/>
      <c r="O18" s="75"/>
      <c r="P18" s="28"/>
    </row>
    <row r="19" spans="1:16" x14ac:dyDescent="0.2">
      <c r="A19" s="28"/>
      <c r="B19" s="28"/>
      <c r="C19" s="28"/>
      <c r="D19" s="28"/>
      <c r="E19" s="28"/>
      <c r="F19" s="28"/>
      <c r="G19" s="28"/>
      <c r="H19" s="28"/>
      <c r="I19" s="28"/>
      <c r="J19" s="75"/>
      <c r="K19" s="75"/>
      <c r="L19" s="75"/>
      <c r="M19" s="75"/>
      <c r="N19" s="75"/>
      <c r="O19" s="75"/>
      <c r="P19" s="28"/>
    </row>
    <row r="20" spans="1:16" x14ac:dyDescent="0.2">
      <c r="A20" s="28"/>
      <c r="B20" s="28"/>
      <c r="C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</sheetData>
  <sortState ref="B2:G13">
    <sortCondition ref="D2:D13"/>
  </sortState>
  <mergeCells count="13">
    <mergeCell ref="J1:O1"/>
    <mergeCell ref="J4:O4"/>
    <mergeCell ref="J2:O2"/>
    <mergeCell ref="J6:O6"/>
    <mergeCell ref="J5:O5"/>
    <mergeCell ref="J3:O3"/>
    <mergeCell ref="J11:M11"/>
    <mergeCell ref="J10:M10"/>
    <mergeCell ref="J9:M9"/>
    <mergeCell ref="J8:M8"/>
    <mergeCell ref="J14:M14"/>
    <mergeCell ref="J13:M13"/>
    <mergeCell ref="J12:M12"/>
  </mergeCells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2"/>
  <sheetViews>
    <sheetView workbookViewId="0"/>
  </sheetViews>
  <sheetFormatPr baseColWidth="10" defaultColWidth="8.85546875" defaultRowHeight="15" x14ac:dyDescent="0.2"/>
  <cols>
    <col min="1" max="1" width="5" style="25" bestFit="1" customWidth="1"/>
    <col min="2" max="2" width="9.28515625" style="25" bestFit="1" customWidth="1"/>
    <col min="3" max="3" width="15.7109375" style="25" bestFit="1" customWidth="1"/>
    <col min="4" max="4" width="10.85546875" style="25" customWidth="1"/>
    <col min="5" max="5" width="10.7109375" style="25" customWidth="1"/>
    <col min="6" max="6" width="10.85546875" style="25" customWidth="1"/>
    <col min="7" max="7" width="15" style="25" bestFit="1" customWidth="1"/>
    <col min="8" max="8" width="3.7109375" style="25" customWidth="1"/>
    <col min="9" max="12" width="8.85546875" style="25"/>
    <col min="13" max="13" width="26.85546875" style="25" customWidth="1"/>
    <col min="14" max="14" width="15" style="25" customWidth="1"/>
    <col min="15" max="15" width="14.42578125" style="25" customWidth="1"/>
    <col min="16" max="16384" width="8.85546875" style="25"/>
  </cols>
  <sheetData>
    <row r="1" spans="1:16" ht="31.5" x14ac:dyDescent="0.25">
      <c r="A1" s="81" t="s">
        <v>48</v>
      </c>
      <c r="B1" s="81" t="s">
        <v>0</v>
      </c>
      <c r="C1" s="81" t="s">
        <v>1</v>
      </c>
      <c r="D1" s="82" t="s">
        <v>51</v>
      </c>
      <c r="E1" s="82" t="s">
        <v>53</v>
      </c>
      <c r="F1" s="82" t="s">
        <v>52</v>
      </c>
      <c r="G1" s="82" t="s">
        <v>31</v>
      </c>
      <c r="I1" s="28"/>
      <c r="J1" s="54" t="s">
        <v>33</v>
      </c>
      <c r="K1" s="54"/>
      <c r="L1" s="54"/>
      <c r="M1" s="54"/>
      <c r="N1" s="54"/>
      <c r="O1" s="54"/>
      <c r="P1" s="28"/>
    </row>
    <row r="2" spans="1:16" ht="15.75" x14ac:dyDescent="0.25">
      <c r="A2" s="35">
        <v>1</v>
      </c>
      <c r="B2" s="26" t="s">
        <v>13</v>
      </c>
      <c r="C2" s="26" t="s">
        <v>2</v>
      </c>
      <c r="D2" s="78">
        <v>140000</v>
      </c>
      <c r="E2" s="72">
        <f>D2/$E$16</f>
        <v>465.11627906976742</v>
      </c>
      <c r="F2" s="77">
        <v>105000</v>
      </c>
      <c r="G2" s="26">
        <v>2</v>
      </c>
      <c r="I2" s="28"/>
      <c r="J2" s="54" t="s">
        <v>32</v>
      </c>
      <c r="K2" s="54"/>
      <c r="L2" s="54"/>
      <c r="M2" s="54"/>
      <c r="N2" s="54"/>
      <c r="O2" s="54"/>
      <c r="P2" s="28"/>
    </row>
    <row r="3" spans="1:16" ht="15.75" x14ac:dyDescent="0.25">
      <c r="A3" s="35">
        <v>2</v>
      </c>
      <c r="B3" s="26" t="s">
        <v>10</v>
      </c>
      <c r="C3" s="26" t="s">
        <v>2</v>
      </c>
      <c r="D3" s="78">
        <v>230000</v>
      </c>
      <c r="E3" s="72">
        <f t="shared" ref="E3:E13" si="0">D3/$E$16</f>
        <v>764.11960132890363</v>
      </c>
      <c r="F3" s="77">
        <v>172500</v>
      </c>
      <c r="G3" s="26">
        <v>4</v>
      </c>
      <c r="I3" s="28"/>
      <c r="J3" s="55" t="s">
        <v>49</v>
      </c>
      <c r="K3" s="56"/>
      <c r="L3" s="56"/>
      <c r="M3" s="56"/>
      <c r="N3" s="56"/>
      <c r="O3" s="57"/>
      <c r="P3" s="28"/>
    </row>
    <row r="4" spans="1:16" ht="15.75" x14ac:dyDescent="0.25">
      <c r="A4" s="35">
        <v>3</v>
      </c>
      <c r="B4" s="26" t="s">
        <v>7</v>
      </c>
      <c r="C4" s="26" t="s">
        <v>173</v>
      </c>
      <c r="D4" s="78">
        <v>130000</v>
      </c>
      <c r="E4" s="72">
        <f t="shared" si="0"/>
        <v>431.89368770764122</v>
      </c>
      <c r="F4" s="77">
        <v>60000</v>
      </c>
      <c r="G4" s="26">
        <v>12</v>
      </c>
      <c r="I4" s="28"/>
      <c r="J4" s="73" t="s">
        <v>176</v>
      </c>
      <c r="K4" s="54"/>
      <c r="L4" s="54"/>
      <c r="M4" s="54"/>
      <c r="N4" s="54"/>
      <c r="O4" s="54"/>
      <c r="P4" s="28"/>
    </row>
    <row r="5" spans="1:16" ht="15.75" x14ac:dyDescent="0.25">
      <c r="A5" s="35">
        <v>4</v>
      </c>
      <c r="B5" s="26" t="s">
        <v>3</v>
      </c>
      <c r="C5" s="26" t="s">
        <v>173</v>
      </c>
      <c r="D5" s="78">
        <v>220000</v>
      </c>
      <c r="E5" s="72">
        <f t="shared" si="0"/>
        <v>730.89700996677743</v>
      </c>
      <c r="F5" s="77">
        <v>50000</v>
      </c>
      <c r="G5" s="26">
        <v>22</v>
      </c>
      <c r="I5" s="28"/>
      <c r="J5" s="74" t="s">
        <v>177</v>
      </c>
      <c r="K5" s="56"/>
      <c r="L5" s="56"/>
      <c r="M5" s="56"/>
      <c r="N5" s="56"/>
      <c r="O5" s="57"/>
      <c r="P5" s="28"/>
    </row>
    <row r="6" spans="1:16" ht="15.75" x14ac:dyDescent="0.25">
      <c r="A6" s="35">
        <v>5</v>
      </c>
      <c r="B6" s="26" t="s">
        <v>12</v>
      </c>
      <c r="C6" s="26" t="s">
        <v>2</v>
      </c>
      <c r="D6" s="78">
        <v>140000</v>
      </c>
      <c r="E6" s="72">
        <f t="shared" si="0"/>
        <v>465.11627906976742</v>
      </c>
      <c r="F6" s="77">
        <v>105000</v>
      </c>
      <c r="G6" s="26">
        <v>4</v>
      </c>
      <c r="I6" s="28"/>
      <c r="J6" s="54" t="s">
        <v>50</v>
      </c>
      <c r="K6" s="54"/>
      <c r="L6" s="54"/>
      <c r="M6" s="54"/>
      <c r="N6" s="54"/>
      <c r="O6" s="54"/>
      <c r="P6" s="28"/>
    </row>
    <row r="7" spans="1:16" ht="15.75" x14ac:dyDescent="0.25">
      <c r="A7" s="35">
        <v>6</v>
      </c>
      <c r="B7" s="26" t="s">
        <v>9</v>
      </c>
      <c r="C7" s="26" t="s">
        <v>2</v>
      </c>
      <c r="D7" s="78">
        <v>200000</v>
      </c>
      <c r="E7" s="72">
        <f t="shared" si="0"/>
        <v>664.45182724252493</v>
      </c>
      <c r="F7" s="77">
        <v>30000</v>
      </c>
      <c r="G7" s="26">
        <v>5</v>
      </c>
      <c r="I7" s="28"/>
      <c r="J7" s="28"/>
      <c r="K7" s="28"/>
      <c r="L7" s="28"/>
      <c r="M7" s="28"/>
      <c r="N7" s="28"/>
      <c r="O7" s="28"/>
      <c r="P7" s="28"/>
    </row>
    <row r="8" spans="1:16" ht="15.75" x14ac:dyDescent="0.25">
      <c r="A8" s="35">
        <v>7</v>
      </c>
      <c r="B8" s="26" t="s">
        <v>4</v>
      </c>
      <c r="C8" s="26" t="s">
        <v>173</v>
      </c>
      <c r="D8" s="78">
        <v>285000</v>
      </c>
      <c r="E8" s="72">
        <f t="shared" si="0"/>
        <v>946.84385382059804</v>
      </c>
      <c r="F8" s="77">
        <v>200000</v>
      </c>
      <c r="G8" s="26">
        <v>17</v>
      </c>
      <c r="I8" s="28"/>
      <c r="J8" s="51" t="s">
        <v>44</v>
      </c>
      <c r="K8" s="52"/>
      <c r="L8" s="52"/>
      <c r="M8" s="53"/>
      <c r="N8" s="36">
        <f>SUM(F2:F13)</f>
        <v>1332500</v>
      </c>
      <c r="O8" s="29"/>
      <c r="P8" s="28"/>
    </row>
    <row r="9" spans="1:16" ht="15.75" x14ac:dyDescent="0.25">
      <c r="A9" s="35">
        <v>8</v>
      </c>
      <c r="B9" s="26" t="s">
        <v>8</v>
      </c>
      <c r="C9" s="26" t="s">
        <v>2</v>
      </c>
      <c r="D9" s="78">
        <v>190000</v>
      </c>
      <c r="E9" s="72">
        <f t="shared" si="0"/>
        <v>631.22923588039862</v>
      </c>
      <c r="F9" s="77">
        <v>120000</v>
      </c>
      <c r="G9" s="26">
        <v>8</v>
      </c>
      <c r="I9" s="28"/>
      <c r="J9" s="51" t="s">
        <v>15</v>
      </c>
      <c r="K9" s="52"/>
      <c r="L9" s="52"/>
      <c r="M9" s="53"/>
      <c r="N9" s="80">
        <f>AVERAGE(G2:G13)</f>
        <v>8.4166666666666661</v>
      </c>
      <c r="O9" s="29"/>
      <c r="P9" s="28"/>
    </row>
    <row r="10" spans="1:16" ht="15.75" x14ac:dyDescent="0.25">
      <c r="A10" s="35">
        <v>9</v>
      </c>
      <c r="B10" s="26" t="s">
        <v>6</v>
      </c>
      <c r="C10" s="26" t="s">
        <v>173</v>
      </c>
      <c r="D10" s="78">
        <v>150000</v>
      </c>
      <c r="E10" s="72">
        <f t="shared" si="0"/>
        <v>498.33887043189367</v>
      </c>
      <c r="F10" s="77">
        <v>50000</v>
      </c>
      <c r="G10" s="26">
        <v>12</v>
      </c>
      <c r="I10" s="28"/>
      <c r="J10" s="51" t="s">
        <v>45</v>
      </c>
      <c r="K10" s="52"/>
      <c r="L10" s="52"/>
      <c r="M10" s="53"/>
      <c r="N10" s="36">
        <f>AVERAGE(F2:F13)</f>
        <v>111041.66666666667</v>
      </c>
      <c r="O10" s="29"/>
      <c r="P10" s="28"/>
    </row>
    <row r="11" spans="1:16" ht="15.75" x14ac:dyDescent="0.25">
      <c r="A11" s="35">
        <v>10</v>
      </c>
      <c r="B11" s="26" t="s">
        <v>14</v>
      </c>
      <c r="C11" s="26" t="s">
        <v>2</v>
      </c>
      <c r="D11" s="78">
        <v>170000</v>
      </c>
      <c r="E11" s="72">
        <f t="shared" si="0"/>
        <v>564.78405315614623</v>
      </c>
      <c r="F11" s="77">
        <v>185000</v>
      </c>
      <c r="G11" s="26">
        <v>1</v>
      </c>
      <c r="I11" s="28"/>
      <c r="J11" s="51" t="s">
        <v>46</v>
      </c>
      <c r="K11" s="52"/>
      <c r="L11" s="52"/>
      <c r="M11" s="53"/>
      <c r="N11" s="36">
        <f>MAX(F2:F13)</f>
        <v>200000</v>
      </c>
      <c r="O11" s="30"/>
      <c r="P11" s="28"/>
    </row>
    <row r="12" spans="1:16" ht="15.75" x14ac:dyDescent="0.25">
      <c r="A12" s="35">
        <v>11</v>
      </c>
      <c r="B12" s="26" t="s">
        <v>11</v>
      </c>
      <c r="C12" s="26" t="s">
        <v>2</v>
      </c>
      <c r="D12" s="78">
        <v>180000</v>
      </c>
      <c r="E12" s="72">
        <f t="shared" si="0"/>
        <v>598.00664451827242</v>
      </c>
      <c r="F12" s="77">
        <v>135000</v>
      </c>
      <c r="G12" s="26">
        <v>2</v>
      </c>
      <c r="I12" s="28"/>
      <c r="J12" s="51" t="s">
        <v>41</v>
      </c>
      <c r="K12" s="52"/>
      <c r="L12" s="52"/>
      <c r="M12" s="53"/>
      <c r="N12" s="79">
        <f>MIN(D2:D13)</f>
        <v>130000</v>
      </c>
      <c r="O12" s="30"/>
      <c r="P12" s="28"/>
    </row>
    <row r="13" spans="1:16" ht="15.75" x14ac:dyDescent="0.25">
      <c r="A13" s="35">
        <v>12</v>
      </c>
      <c r="B13" s="26" t="s">
        <v>5</v>
      </c>
      <c r="C13" s="26" t="s">
        <v>173</v>
      </c>
      <c r="D13" s="78">
        <v>160000</v>
      </c>
      <c r="E13" s="72">
        <f t="shared" si="0"/>
        <v>531.56146179401992</v>
      </c>
      <c r="F13" s="77">
        <v>120000</v>
      </c>
      <c r="G13" s="26">
        <v>12</v>
      </c>
      <c r="I13" s="28"/>
      <c r="J13" s="51" t="s">
        <v>16</v>
      </c>
      <c r="K13" s="52"/>
      <c r="L13" s="52"/>
      <c r="M13" s="53"/>
      <c r="N13" s="34">
        <f>MAX(G2:G13)</f>
        <v>22</v>
      </c>
      <c r="O13" s="30"/>
      <c r="P13" s="28"/>
    </row>
    <row r="14" spans="1:16" x14ac:dyDescent="0.2">
      <c r="A14" s="28"/>
      <c r="B14" s="28"/>
      <c r="C14" s="28"/>
      <c r="D14" s="28"/>
      <c r="E14" s="28"/>
      <c r="F14" s="28"/>
      <c r="G14" s="28"/>
      <c r="H14" s="28"/>
      <c r="I14" s="28"/>
      <c r="J14" s="51" t="s">
        <v>47</v>
      </c>
      <c r="K14" s="52"/>
      <c r="L14" s="52"/>
      <c r="M14" s="53"/>
      <c r="N14" s="79">
        <f>SUM(D2:D13,F2:F13)</f>
        <v>3527500</v>
      </c>
      <c r="O14" s="30"/>
      <c r="P14" s="28"/>
    </row>
    <row r="15" spans="1:16" x14ac:dyDescent="0.2">
      <c r="A15" s="28"/>
      <c r="B15" s="28"/>
      <c r="C15" s="28"/>
      <c r="D15" s="28"/>
      <c r="E15" s="28"/>
      <c r="F15" s="28"/>
      <c r="G15" s="28"/>
      <c r="H15" s="28"/>
      <c r="I15" s="28"/>
      <c r="O15" s="30"/>
      <c r="P15" s="28"/>
    </row>
    <row r="16" spans="1:16" ht="15.75" x14ac:dyDescent="0.25">
      <c r="A16" s="28"/>
      <c r="B16" s="28"/>
      <c r="C16" s="28"/>
      <c r="D16" s="26" t="s">
        <v>54</v>
      </c>
      <c r="E16" s="26">
        <v>301</v>
      </c>
      <c r="F16" s="26" t="s">
        <v>28</v>
      </c>
      <c r="G16" s="28"/>
      <c r="H16" s="28"/>
      <c r="I16" s="28"/>
      <c r="O16" s="30"/>
      <c r="P16" s="28"/>
    </row>
    <row r="17" spans="1:16" x14ac:dyDescent="0.2">
      <c r="A17" s="28"/>
      <c r="B17" s="28"/>
      <c r="C17" s="28"/>
      <c r="D17" s="28"/>
      <c r="E17" s="28"/>
      <c r="F17" s="28"/>
      <c r="G17" s="28"/>
      <c r="H17" s="28"/>
      <c r="I17" s="28"/>
      <c r="J17" s="75"/>
      <c r="K17" s="75"/>
      <c r="L17" s="75"/>
      <c r="M17" s="75"/>
      <c r="N17" s="75"/>
      <c r="O17" s="75"/>
      <c r="P17" s="28"/>
    </row>
    <row r="18" spans="1:16" x14ac:dyDescent="0.2">
      <c r="A18" s="28"/>
      <c r="B18" s="28"/>
      <c r="C18" s="28"/>
      <c r="D18" s="28"/>
      <c r="E18" s="28"/>
      <c r="F18" s="28"/>
      <c r="G18" s="28"/>
      <c r="H18" s="28"/>
      <c r="I18" s="28"/>
      <c r="J18" s="75"/>
      <c r="K18" s="75"/>
      <c r="L18" s="76"/>
      <c r="M18" s="76"/>
      <c r="N18" s="75"/>
      <c r="O18" s="75"/>
      <c r="P18" s="28"/>
    </row>
    <row r="19" spans="1:16" x14ac:dyDescent="0.2">
      <c r="A19" s="28"/>
      <c r="B19" s="28"/>
      <c r="C19" s="28"/>
      <c r="D19" s="28"/>
      <c r="E19" s="28"/>
      <c r="F19" s="28"/>
      <c r="G19" s="28"/>
      <c r="H19" s="28"/>
      <c r="I19" s="28"/>
      <c r="J19" s="75"/>
      <c r="K19" s="75"/>
      <c r="L19" s="75"/>
      <c r="M19" s="75"/>
      <c r="N19" s="75"/>
      <c r="O19" s="75"/>
      <c r="P19" s="28"/>
    </row>
    <row r="20" spans="1:16" x14ac:dyDescent="0.2">
      <c r="A20" s="28"/>
      <c r="B20" s="28"/>
      <c r="C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</sheetData>
  <sortState ref="B2:G13">
    <sortCondition ref="B2:B13"/>
  </sortState>
  <mergeCells count="13">
    <mergeCell ref="J14:M14"/>
    <mergeCell ref="J8:M8"/>
    <mergeCell ref="J9:M9"/>
    <mergeCell ref="J10:M10"/>
    <mergeCell ref="J11:M11"/>
    <mergeCell ref="J12:M12"/>
    <mergeCell ref="J13:M13"/>
    <mergeCell ref="J1:O1"/>
    <mergeCell ref="J2:O2"/>
    <mergeCell ref="J3:O3"/>
    <mergeCell ref="J4:O4"/>
    <mergeCell ref="J5:O5"/>
    <mergeCell ref="J6:O6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L15"/>
  <sheetViews>
    <sheetView zoomScaleNormal="100" workbookViewId="0"/>
  </sheetViews>
  <sheetFormatPr baseColWidth="10" defaultColWidth="8.85546875" defaultRowHeight="12.75" x14ac:dyDescent="0.2"/>
  <cols>
    <col min="1" max="12" width="6.7109375" customWidth="1"/>
  </cols>
  <sheetData>
    <row r="1" spans="1:12" ht="26.25" x14ac:dyDescent="0.4">
      <c r="A1" s="8" t="s">
        <v>55</v>
      </c>
    </row>
    <row r="2" spans="1:12" ht="6.75" customHeight="1" thickBot="1" x14ac:dyDescent="0.25"/>
    <row r="3" spans="1:12" ht="26.25" customHeight="1" thickTop="1" x14ac:dyDescent="0.2">
      <c r="A3" s="58" t="s">
        <v>17</v>
      </c>
      <c r="B3" s="59"/>
      <c r="C3" s="62" t="s">
        <v>18</v>
      </c>
      <c r="D3" s="63"/>
      <c r="E3" s="63"/>
      <c r="F3" s="63"/>
      <c r="G3" s="63"/>
      <c r="H3" s="63"/>
      <c r="I3" s="63"/>
      <c r="J3" s="63"/>
      <c r="K3" s="63"/>
      <c r="L3" s="64"/>
    </row>
    <row r="4" spans="1:12" ht="13.5" thickBot="1" x14ac:dyDescent="0.25">
      <c r="A4" s="60"/>
      <c r="B4" s="61"/>
      <c r="C4" s="2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4">
        <v>10</v>
      </c>
    </row>
    <row r="5" spans="1:12" x14ac:dyDescent="0.2">
      <c r="A5" s="65" t="s">
        <v>19</v>
      </c>
      <c r="B5" s="5">
        <v>1</v>
      </c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x14ac:dyDescent="0.2">
      <c r="A6" s="66"/>
      <c r="B6" s="6">
        <v>2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x14ac:dyDescent="0.2">
      <c r="A7" s="66"/>
      <c r="B7" s="6">
        <v>3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x14ac:dyDescent="0.2">
      <c r="A8" s="66"/>
      <c r="B8" s="6">
        <v>4</v>
      </c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x14ac:dyDescent="0.2">
      <c r="A9" s="66"/>
      <c r="B9" s="6">
        <v>5</v>
      </c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x14ac:dyDescent="0.2">
      <c r="A10" s="66"/>
      <c r="B10" s="6">
        <v>6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x14ac:dyDescent="0.2">
      <c r="A11" s="66"/>
      <c r="B11" s="6">
        <v>7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x14ac:dyDescent="0.2">
      <c r="A12" s="66"/>
      <c r="B12" s="6">
        <v>8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x14ac:dyDescent="0.2">
      <c r="A13" s="66"/>
      <c r="B13" s="6">
        <v>9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3.5" thickBot="1" x14ac:dyDescent="0.25">
      <c r="A14" s="67"/>
      <c r="B14" s="7">
        <v>10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13.5" thickTop="1" x14ac:dyDescent="0.2"/>
  </sheetData>
  <mergeCells count="3">
    <mergeCell ref="A3:B4"/>
    <mergeCell ref="C3:L3"/>
    <mergeCell ref="A5:A14"/>
  </mergeCells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5"/>
  <sheetViews>
    <sheetView workbookViewId="0"/>
  </sheetViews>
  <sheetFormatPr baseColWidth="10" defaultColWidth="8.85546875" defaultRowHeight="12.75" x14ac:dyDescent="0.2"/>
  <cols>
    <col min="1" max="12" width="6.7109375" customWidth="1"/>
  </cols>
  <sheetData>
    <row r="1" spans="1:12" ht="26.25" x14ac:dyDescent="0.4">
      <c r="A1" s="8" t="s">
        <v>55</v>
      </c>
    </row>
    <row r="2" spans="1:12" ht="6.75" customHeight="1" thickBot="1" x14ac:dyDescent="0.25"/>
    <row r="3" spans="1:12" ht="26.25" customHeight="1" thickTop="1" x14ac:dyDescent="0.2">
      <c r="A3" s="58" t="s">
        <v>17</v>
      </c>
      <c r="B3" s="59"/>
      <c r="C3" s="62" t="s">
        <v>18</v>
      </c>
      <c r="D3" s="63"/>
      <c r="E3" s="63"/>
      <c r="F3" s="63"/>
      <c r="G3" s="63"/>
      <c r="H3" s="63"/>
      <c r="I3" s="63"/>
      <c r="J3" s="63"/>
      <c r="K3" s="63"/>
      <c r="L3" s="64"/>
    </row>
    <row r="4" spans="1:12" ht="13.5" thickBot="1" x14ac:dyDescent="0.25">
      <c r="A4" s="60"/>
      <c r="B4" s="61"/>
      <c r="C4" s="2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4">
        <v>10</v>
      </c>
    </row>
    <row r="5" spans="1:12" x14ac:dyDescent="0.2">
      <c r="A5" s="65" t="s">
        <v>19</v>
      </c>
      <c r="B5" s="5">
        <v>1</v>
      </c>
      <c r="C5" s="37">
        <f>$B5*C$4</f>
        <v>1</v>
      </c>
      <c r="D5" s="37">
        <f t="shared" ref="D5:L5" si="0">$B5*D$4</f>
        <v>2</v>
      </c>
      <c r="E5" s="37">
        <f t="shared" si="0"/>
        <v>3</v>
      </c>
      <c r="F5" s="37">
        <f t="shared" si="0"/>
        <v>4</v>
      </c>
      <c r="G5" s="37">
        <f t="shared" si="0"/>
        <v>5</v>
      </c>
      <c r="H5" s="37">
        <f t="shared" si="0"/>
        <v>6</v>
      </c>
      <c r="I5" s="37">
        <f t="shared" si="0"/>
        <v>7</v>
      </c>
      <c r="J5" s="37">
        <f t="shared" si="0"/>
        <v>8</v>
      </c>
      <c r="K5" s="37">
        <f t="shared" si="0"/>
        <v>9</v>
      </c>
      <c r="L5" s="37">
        <f t="shared" si="0"/>
        <v>10</v>
      </c>
    </row>
    <row r="6" spans="1:12" x14ac:dyDescent="0.2">
      <c r="A6" s="66"/>
      <c r="B6" s="6">
        <v>2</v>
      </c>
      <c r="C6" s="37">
        <f t="shared" ref="C6:L14" si="1">$B6*C$4</f>
        <v>2</v>
      </c>
      <c r="D6" s="37">
        <f t="shared" si="1"/>
        <v>4</v>
      </c>
      <c r="E6" s="37">
        <f t="shared" si="1"/>
        <v>6</v>
      </c>
      <c r="F6" s="37">
        <f t="shared" si="1"/>
        <v>8</v>
      </c>
      <c r="G6" s="37">
        <f t="shared" si="1"/>
        <v>10</v>
      </c>
      <c r="H6" s="37">
        <f t="shared" si="1"/>
        <v>12</v>
      </c>
      <c r="I6" s="37">
        <f t="shared" si="1"/>
        <v>14</v>
      </c>
      <c r="J6" s="37">
        <f t="shared" si="1"/>
        <v>16</v>
      </c>
      <c r="K6" s="37">
        <f t="shared" si="1"/>
        <v>18</v>
      </c>
      <c r="L6" s="37">
        <f t="shared" si="1"/>
        <v>20</v>
      </c>
    </row>
    <row r="7" spans="1:12" x14ac:dyDescent="0.2">
      <c r="A7" s="66"/>
      <c r="B7" s="6">
        <v>3</v>
      </c>
      <c r="C7" s="37">
        <f t="shared" si="1"/>
        <v>3</v>
      </c>
      <c r="D7" s="37">
        <f t="shared" si="1"/>
        <v>6</v>
      </c>
      <c r="E7" s="37">
        <f t="shared" si="1"/>
        <v>9</v>
      </c>
      <c r="F7" s="37">
        <f t="shared" si="1"/>
        <v>12</v>
      </c>
      <c r="G7" s="37">
        <f t="shared" si="1"/>
        <v>15</v>
      </c>
      <c r="H7" s="37">
        <f t="shared" si="1"/>
        <v>18</v>
      </c>
      <c r="I7" s="37">
        <f t="shared" si="1"/>
        <v>21</v>
      </c>
      <c r="J7" s="37">
        <f t="shared" si="1"/>
        <v>24</v>
      </c>
      <c r="K7" s="37">
        <f t="shared" si="1"/>
        <v>27</v>
      </c>
      <c r="L7" s="37">
        <f t="shared" si="1"/>
        <v>30</v>
      </c>
    </row>
    <row r="8" spans="1:12" x14ac:dyDescent="0.2">
      <c r="A8" s="66"/>
      <c r="B8" s="6">
        <v>4</v>
      </c>
      <c r="C8" s="37">
        <f t="shared" si="1"/>
        <v>4</v>
      </c>
      <c r="D8" s="37">
        <f t="shared" si="1"/>
        <v>8</v>
      </c>
      <c r="E8" s="37">
        <f t="shared" si="1"/>
        <v>12</v>
      </c>
      <c r="F8" s="37">
        <f t="shared" si="1"/>
        <v>16</v>
      </c>
      <c r="G8" s="37">
        <f t="shared" si="1"/>
        <v>20</v>
      </c>
      <c r="H8" s="37">
        <f t="shared" si="1"/>
        <v>24</v>
      </c>
      <c r="I8" s="37">
        <f t="shared" si="1"/>
        <v>28</v>
      </c>
      <c r="J8" s="37">
        <f t="shared" si="1"/>
        <v>32</v>
      </c>
      <c r="K8" s="37">
        <f t="shared" si="1"/>
        <v>36</v>
      </c>
      <c r="L8" s="37">
        <f t="shared" si="1"/>
        <v>40</v>
      </c>
    </row>
    <row r="9" spans="1:12" x14ac:dyDescent="0.2">
      <c r="A9" s="66"/>
      <c r="B9" s="6">
        <v>5</v>
      </c>
      <c r="C9" s="37">
        <f t="shared" si="1"/>
        <v>5</v>
      </c>
      <c r="D9" s="37">
        <f t="shared" si="1"/>
        <v>10</v>
      </c>
      <c r="E9" s="37">
        <f t="shared" si="1"/>
        <v>15</v>
      </c>
      <c r="F9" s="37">
        <f t="shared" si="1"/>
        <v>20</v>
      </c>
      <c r="G9" s="37">
        <f t="shared" si="1"/>
        <v>25</v>
      </c>
      <c r="H9" s="37">
        <f t="shared" si="1"/>
        <v>30</v>
      </c>
      <c r="I9" s="37">
        <f t="shared" si="1"/>
        <v>35</v>
      </c>
      <c r="J9" s="37">
        <f t="shared" si="1"/>
        <v>40</v>
      </c>
      <c r="K9" s="37">
        <f t="shared" si="1"/>
        <v>45</v>
      </c>
      <c r="L9" s="37">
        <f t="shared" si="1"/>
        <v>50</v>
      </c>
    </row>
    <row r="10" spans="1:12" x14ac:dyDescent="0.2">
      <c r="A10" s="66"/>
      <c r="B10" s="6">
        <v>6</v>
      </c>
      <c r="C10" s="37">
        <f t="shared" si="1"/>
        <v>6</v>
      </c>
      <c r="D10" s="37">
        <f t="shared" si="1"/>
        <v>12</v>
      </c>
      <c r="E10" s="37">
        <f t="shared" si="1"/>
        <v>18</v>
      </c>
      <c r="F10" s="37">
        <f t="shared" si="1"/>
        <v>24</v>
      </c>
      <c r="G10" s="37">
        <f t="shared" si="1"/>
        <v>30</v>
      </c>
      <c r="H10" s="37">
        <f t="shared" si="1"/>
        <v>36</v>
      </c>
      <c r="I10" s="37">
        <f t="shared" si="1"/>
        <v>42</v>
      </c>
      <c r="J10" s="37">
        <f t="shared" si="1"/>
        <v>48</v>
      </c>
      <c r="K10" s="37">
        <f t="shared" si="1"/>
        <v>54</v>
      </c>
      <c r="L10" s="37">
        <f t="shared" si="1"/>
        <v>60</v>
      </c>
    </row>
    <row r="11" spans="1:12" x14ac:dyDescent="0.2">
      <c r="A11" s="66"/>
      <c r="B11" s="6">
        <v>7</v>
      </c>
      <c r="C11" s="37">
        <f t="shared" si="1"/>
        <v>7</v>
      </c>
      <c r="D11" s="37">
        <f t="shared" si="1"/>
        <v>14</v>
      </c>
      <c r="E11" s="37">
        <f t="shared" si="1"/>
        <v>21</v>
      </c>
      <c r="F11" s="37">
        <f t="shared" si="1"/>
        <v>28</v>
      </c>
      <c r="G11" s="37">
        <f t="shared" si="1"/>
        <v>35</v>
      </c>
      <c r="H11" s="37">
        <f t="shared" si="1"/>
        <v>42</v>
      </c>
      <c r="I11" s="37">
        <f t="shared" si="1"/>
        <v>49</v>
      </c>
      <c r="J11" s="37">
        <f t="shared" si="1"/>
        <v>56</v>
      </c>
      <c r="K11" s="37">
        <f t="shared" si="1"/>
        <v>63</v>
      </c>
      <c r="L11" s="37">
        <f t="shared" si="1"/>
        <v>70</v>
      </c>
    </row>
    <row r="12" spans="1:12" x14ac:dyDescent="0.2">
      <c r="A12" s="66"/>
      <c r="B12" s="6">
        <v>8</v>
      </c>
      <c r="C12" s="37">
        <f t="shared" si="1"/>
        <v>8</v>
      </c>
      <c r="D12" s="37">
        <f t="shared" si="1"/>
        <v>16</v>
      </c>
      <c r="E12" s="37">
        <f t="shared" si="1"/>
        <v>24</v>
      </c>
      <c r="F12" s="37">
        <f t="shared" si="1"/>
        <v>32</v>
      </c>
      <c r="G12" s="37">
        <f t="shared" si="1"/>
        <v>40</v>
      </c>
      <c r="H12" s="37">
        <f t="shared" si="1"/>
        <v>48</v>
      </c>
      <c r="I12" s="37">
        <f t="shared" si="1"/>
        <v>56</v>
      </c>
      <c r="J12" s="37">
        <f t="shared" si="1"/>
        <v>64</v>
      </c>
      <c r="K12" s="37">
        <f t="shared" si="1"/>
        <v>72</v>
      </c>
      <c r="L12" s="37">
        <f t="shared" si="1"/>
        <v>80</v>
      </c>
    </row>
    <row r="13" spans="1:12" x14ac:dyDescent="0.2">
      <c r="A13" s="66"/>
      <c r="B13" s="6">
        <v>9</v>
      </c>
      <c r="C13" s="37">
        <f t="shared" si="1"/>
        <v>9</v>
      </c>
      <c r="D13" s="37">
        <f t="shared" si="1"/>
        <v>18</v>
      </c>
      <c r="E13" s="37">
        <f t="shared" si="1"/>
        <v>27</v>
      </c>
      <c r="F13" s="37">
        <f t="shared" si="1"/>
        <v>36</v>
      </c>
      <c r="G13" s="37">
        <f t="shared" si="1"/>
        <v>45</v>
      </c>
      <c r="H13" s="37">
        <f t="shared" si="1"/>
        <v>54</v>
      </c>
      <c r="I13" s="37">
        <f t="shared" si="1"/>
        <v>63</v>
      </c>
      <c r="J13" s="37">
        <f t="shared" si="1"/>
        <v>72</v>
      </c>
      <c r="K13" s="37">
        <f t="shared" si="1"/>
        <v>81</v>
      </c>
      <c r="L13" s="37">
        <f t="shared" si="1"/>
        <v>90</v>
      </c>
    </row>
    <row r="14" spans="1:12" ht="13.5" thickBot="1" x14ac:dyDescent="0.25">
      <c r="A14" s="67"/>
      <c r="B14" s="7">
        <v>10</v>
      </c>
      <c r="C14" s="37">
        <f t="shared" si="1"/>
        <v>10</v>
      </c>
      <c r="D14" s="37">
        <f t="shared" si="1"/>
        <v>20</v>
      </c>
      <c r="E14" s="37">
        <f t="shared" si="1"/>
        <v>30</v>
      </c>
      <c r="F14" s="37">
        <f t="shared" si="1"/>
        <v>40</v>
      </c>
      <c r="G14" s="37">
        <f t="shared" si="1"/>
        <v>50</v>
      </c>
      <c r="H14" s="37">
        <f t="shared" si="1"/>
        <v>60</v>
      </c>
      <c r="I14" s="37">
        <f t="shared" si="1"/>
        <v>70</v>
      </c>
      <c r="J14" s="37">
        <f t="shared" si="1"/>
        <v>80</v>
      </c>
      <c r="K14" s="37">
        <f t="shared" si="1"/>
        <v>90</v>
      </c>
      <c r="L14" s="37">
        <f t="shared" si="1"/>
        <v>100</v>
      </c>
    </row>
    <row r="15" spans="1:12" ht="13.5" thickTop="1" x14ac:dyDescent="0.2"/>
  </sheetData>
  <mergeCells count="3">
    <mergeCell ref="A3:B4"/>
    <mergeCell ref="C3:L3"/>
    <mergeCell ref="A5:A14"/>
  </mergeCells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2:E8"/>
  <sheetViews>
    <sheetView zoomScaleNormal="100" workbookViewId="0"/>
  </sheetViews>
  <sheetFormatPr baseColWidth="10" defaultColWidth="8.85546875" defaultRowHeight="12.75" x14ac:dyDescent="0.2"/>
  <cols>
    <col min="1" max="1" width="9.7109375" customWidth="1"/>
    <col min="2" max="5" width="15.7109375" customWidth="1"/>
  </cols>
  <sheetData>
    <row r="2" spans="1:5" ht="26.25" x14ac:dyDescent="0.4">
      <c r="A2" s="8" t="s">
        <v>20</v>
      </c>
    </row>
    <row r="3" spans="1:5" x14ac:dyDescent="0.2">
      <c r="A3" s="9" t="s">
        <v>34</v>
      </c>
      <c r="B3" s="9"/>
      <c r="C3" s="9"/>
      <c r="D3" s="9"/>
      <c r="E3" s="9"/>
    </row>
    <row r="4" spans="1:5" ht="27" x14ac:dyDescent="0.2">
      <c r="A4" s="16" t="s">
        <v>30</v>
      </c>
      <c r="B4" s="17" t="s">
        <v>21</v>
      </c>
      <c r="C4" s="17" t="s">
        <v>22</v>
      </c>
      <c r="D4" s="17" t="s">
        <v>29</v>
      </c>
      <c r="E4" s="17" t="s">
        <v>23</v>
      </c>
    </row>
    <row r="5" spans="1:5" x14ac:dyDescent="0.2">
      <c r="A5" s="18">
        <v>2</v>
      </c>
      <c r="B5" s="38"/>
      <c r="C5" s="38"/>
      <c r="D5" s="38"/>
      <c r="E5" s="38"/>
    </row>
    <row r="6" spans="1:5" x14ac:dyDescent="0.2">
      <c r="A6" s="19">
        <v>1.5</v>
      </c>
      <c r="B6" s="38"/>
      <c r="C6" s="38"/>
      <c r="D6" s="38"/>
      <c r="E6" s="38"/>
    </row>
    <row r="7" spans="1:5" x14ac:dyDescent="0.2">
      <c r="A7" s="18">
        <v>1</v>
      </c>
      <c r="B7" s="38"/>
      <c r="C7" s="38"/>
      <c r="D7" s="38"/>
      <c r="E7" s="38"/>
    </row>
    <row r="8" spans="1:5" x14ac:dyDescent="0.2">
      <c r="A8" s="18">
        <v>0.5</v>
      </c>
      <c r="B8" s="38"/>
      <c r="C8" s="38"/>
      <c r="D8" s="38"/>
      <c r="E8" s="3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E8"/>
  <sheetViews>
    <sheetView workbookViewId="0"/>
  </sheetViews>
  <sheetFormatPr baseColWidth="10" defaultColWidth="8.85546875" defaultRowHeight="12.75" x14ac:dyDescent="0.2"/>
  <cols>
    <col min="1" max="1" width="9.7109375" customWidth="1"/>
    <col min="2" max="5" width="15.7109375" customWidth="1"/>
  </cols>
  <sheetData>
    <row r="2" spans="1:5" ht="26.25" x14ac:dyDescent="0.4">
      <c r="A2" s="8" t="s">
        <v>20</v>
      </c>
    </row>
    <row r="3" spans="1:5" ht="14.25" x14ac:dyDescent="0.2">
      <c r="A3" s="9" t="s">
        <v>34</v>
      </c>
      <c r="B3" s="31" t="s">
        <v>56</v>
      </c>
      <c r="C3" s="31" t="s">
        <v>57</v>
      </c>
      <c r="D3" s="31" t="s">
        <v>58</v>
      </c>
      <c r="E3" s="31" t="s">
        <v>59</v>
      </c>
    </row>
    <row r="4" spans="1:5" ht="27" x14ac:dyDescent="0.2">
      <c r="A4" s="16" t="s">
        <v>30</v>
      </c>
      <c r="B4" s="17" t="s">
        <v>21</v>
      </c>
      <c r="C4" s="17" t="s">
        <v>22</v>
      </c>
      <c r="D4" s="17" t="s">
        <v>29</v>
      </c>
      <c r="E4" s="17" t="s">
        <v>23</v>
      </c>
    </row>
    <row r="5" spans="1:5" x14ac:dyDescent="0.2">
      <c r="A5" s="18">
        <v>2</v>
      </c>
      <c r="B5" s="39">
        <f>2*PI()*A5*100</f>
        <v>1256.6370614359173</v>
      </c>
      <c r="C5" s="39">
        <f>PI()*(A5*100)^2</f>
        <v>125663.70614359173</v>
      </c>
      <c r="D5" s="39">
        <f>4*PI()*(A5*100)^2</f>
        <v>502654.82457436691</v>
      </c>
      <c r="E5" s="40">
        <f>4/3*PI()*A5^3</f>
        <v>33.510321638291124</v>
      </c>
    </row>
    <row r="6" spans="1:5" x14ac:dyDescent="0.2">
      <c r="A6" s="19">
        <v>1.5</v>
      </c>
      <c r="B6" s="39">
        <f t="shared" ref="B6:B8" si="0">2*PI()*A6*100</f>
        <v>942.47779607693792</v>
      </c>
      <c r="C6" s="39">
        <f t="shared" ref="C6:C8" si="1">PI()*(A6*100)^2</f>
        <v>70685.83470577035</v>
      </c>
      <c r="D6" s="39">
        <f t="shared" ref="D6:D8" si="2">4*PI()*(A6*100)^2</f>
        <v>282743.3388230814</v>
      </c>
      <c r="E6" s="40">
        <f t="shared" ref="E6:E8" si="3">4/3*PI()*A6^3</f>
        <v>14.137166941154067</v>
      </c>
    </row>
    <row r="7" spans="1:5" x14ac:dyDescent="0.2">
      <c r="A7" s="18">
        <v>1</v>
      </c>
      <c r="B7" s="39">
        <f t="shared" si="0"/>
        <v>628.31853071795865</v>
      </c>
      <c r="C7" s="39">
        <f t="shared" si="1"/>
        <v>31415.926535897932</v>
      </c>
      <c r="D7" s="39">
        <f t="shared" si="2"/>
        <v>125663.70614359173</v>
      </c>
      <c r="E7" s="40">
        <f t="shared" si="3"/>
        <v>4.1887902047863905</v>
      </c>
    </row>
    <row r="8" spans="1:5" x14ac:dyDescent="0.2">
      <c r="A8" s="18">
        <v>0.5</v>
      </c>
      <c r="B8" s="39">
        <f t="shared" si="0"/>
        <v>314.15926535897933</v>
      </c>
      <c r="C8" s="39">
        <f t="shared" si="1"/>
        <v>7853.981633974483</v>
      </c>
      <c r="D8" s="39">
        <f t="shared" si="2"/>
        <v>31415.926535897932</v>
      </c>
      <c r="E8" s="40">
        <f t="shared" si="3"/>
        <v>0.52359877559829882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Title</vt:lpstr>
      <vt:lpstr>0</vt:lpstr>
      <vt:lpstr>0m</vt:lpstr>
      <vt:lpstr>1</vt:lpstr>
      <vt:lpstr>1m</vt:lpstr>
      <vt:lpstr>2</vt:lpstr>
      <vt:lpstr>2m</vt:lpstr>
      <vt:lpstr>3</vt:lpstr>
      <vt:lpstr>3m</vt:lpstr>
      <vt:lpstr>4</vt:lpstr>
      <vt:lpstr>4m</vt:lpstr>
      <vt:lpstr>5</vt:lpstr>
      <vt:lpstr>5m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Savaria</dc:creator>
  <cp:lastModifiedBy>lehrer</cp:lastModifiedBy>
  <dcterms:created xsi:type="dcterms:W3CDTF">2010-02-02T08:13:32Z</dcterms:created>
  <dcterms:modified xsi:type="dcterms:W3CDTF">2020-08-27T22:07:58Z</dcterms:modified>
</cp:coreProperties>
</file>