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15600" windowHeight="11760" tabRatio="798"/>
  </bookViews>
  <sheets>
    <sheet name="T" sheetId="12" r:id="rId1"/>
    <sheet name="Theory" sheetId="39" r:id="rId2"/>
    <sheet name="1" sheetId="46" r:id="rId3"/>
    <sheet name="1m" sheetId="40" r:id="rId4"/>
    <sheet name="2" sheetId="47" r:id="rId5"/>
    <sheet name="2m" sheetId="30" r:id="rId6"/>
    <sheet name="3" sheetId="48" r:id="rId7"/>
    <sheet name="3m" sheetId="11" r:id="rId8"/>
    <sheet name="4" sheetId="50" r:id="rId9"/>
    <sheet name="4m" sheetId="32" r:id="rId10"/>
    <sheet name="5" sheetId="51" r:id="rId11"/>
    <sheet name="5m" sheetId="34" r:id="rId12"/>
    <sheet name="6" sheetId="52" r:id="rId13"/>
    <sheet name="6m" sheetId="37" r:id="rId14"/>
    <sheet name="7" sheetId="53" r:id="rId15"/>
    <sheet name="7m" sheetId="49" r:id="rId16"/>
  </sheets>
  <externalReferences>
    <externalReference r:id="rId17"/>
  </externalReferences>
  <definedNames>
    <definedName name="nyelv" localSheetId="1">[1]T!$M$2:$O$2</definedName>
    <definedName name="nyelv">T!$M$2:$O$2</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M23" i="39" l="1"/>
  <c r="M26" i="39"/>
  <c r="M29" i="39"/>
  <c r="B2" i="34"/>
  <c r="B2" i="51"/>
  <c r="D25" i="53"/>
  <c r="D24" i="53"/>
  <c r="D23" i="53"/>
  <c r="D22" i="53"/>
  <c r="D21" i="53"/>
  <c r="D20" i="53"/>
  <c r="D12" i="53"/>
  <c r="D10" i="53"/>
  <c r="D7" i="53"/>
  <c r="B25" i="53"/>
  <c r="B24" i="53"/>
  <c r="B23" i="53"/>
  <c r="B22" i="53"/>
  <c r="B21" i="53"/>
  <c r="B20" i="53"/>
  <c r="B19" i="53"/>
  <c r="B17" i="53"/>
  <c r="B16" i="53"/>
  <c r="B15" i="53"/>
  <c r="B12" i="53"/>
  <c r="B10" i="53"/>
  <c r="B9" i="53"/>
  <c r="B7" i="53"/>
  <c r="B5" i="53"/>
  <c r="B4" i="53"/>
  <c r="B2" i="53"/>
  <c r="G18" i="49"/>
  <c r="C25" i="49"/>
  <c r="C24" i="49"/>
  <c r="C23" i="49"/>
  <c r="C22" i="49"/>
  <c r="C21" i="49"/>
  <c r="C20" i="49"/>
  <c r="F12" i="49"/>
  <c r="C12" i="49"/>
  <c r="F14" i="49"/>
  <c r="F15" i="49"/>
  <c r="F13" i="49"/>
  <c r="G12" i="49"/>
  <c r="H12" i="49"/>
  <c r="G13" i="49"/>
  <c r="H13" i="49"/>
  <c r="G14" i="49"/>
  <c r="H14" i="49"/>
  <c r="G15" i="49"/>
  <c r="H15" i="49"/>
  <c r="H16" i="49"/>
  <c r="G5" i="49"/>
  <c r="H5" i="49"/>
  <c r="G6" i="49"/>
  <c r="H6" i="49"/>
  <c r="G7" i="49"/>
  <c r="H7" i="49"/>
  <c r="G8" i="49"/>
  <c r="H8" i="49"/>
  <c r="H9" i="49"/>
  <c r="C10" i="49"/>
  <c r="C7" i="49"/>
  <c r="B4" i="49"/>
  <c r="B5" i="49"/>
  <c r="B7" i="49"/>
  <c r="B9" i="49"/>
  <c r="B10" i="49"/>
  <c r="B12" i="49"/>
  <c r="B15" i="49"/>
  <c r="B16" i="49"/>
  <c r="B17" i="49"/>
  <c r="B19" i="49"/>
  <c r="B20" i="49"/>
  <c r="B21" i="49"/>
  <c r="B22" i="49"/>
  <c r="B23" i="49"/>
  <c r="B24" i="49"/>
  <c r="B25" i="49"/>
  <c r="G14" i="52"/>
  <c r="G13" i="52"/>
  <c r="G12" i="52"/>
  <c r="G11" i="52"/>
  <c r="G10" i="52"/>
  <c r="G9" i="52"/>
  <c r="G8" i="52"/>
  <c r="D15" i="52"/>
  <c r="D14" i="52"/>
  <c r="D13" i="52"/>
  <c r="D12" i="52"/>
  <c r="D11" i="52"/>
  <c r="D10" i="52"/>
  <c r="D9" i="52"/>
  <c r="D5" i="52"/>
  <c r="D8" i="52"/>
  <c r="M19" i="52"/>
  <c r="B15" i="52"/>
  <c r="B14" i="52"/>
  <c r="B13" i="52"/>
  <c r="B12" i="52"/>
  <c r="B11" i="52"/>
  <c r="B10" i="52"/>
  <c r="B9" i="52"/>
  <c r="B8" i="52"/>
  <c r="B7" i="52"/>
  <c r="B5" i="52"/>
  <c r="B4" i="52"/>
  <c r="B2" i="52"/>
  <c r="D25" i="51"/>
  <c r="D24" i="51"/>
  <c r="D23" i="51"/>
  <c r="D19" i="51"/>
  <c r="D18" i="51"/>
  <c r="D17" i="51"/>
  <c r="D16" i="51"/>
  <c r="D15" i="51"/>
  <c r="D14" i="51"/>
  <c r="D13" i="51"/>
  <c r="D8" i="51"/>
  <c r="B25" i="51"/>
  <c r="B24" i="51"/>
  <c r="B23" i="51"/>
  <c r="B22" i="51"/>
  <c r="B19" i="51"/>
  <c r="B18" i="51"/>
  <c r="B17" i="51"/>
  <c r="B16" i="51"/>
  <c r="B15" i="51"/>
  <c r="B14" i="51"/>
  <c r="B13" i="51"/>
  <c r="B12" i="51"/>
  <c r="B8" i="51"/>
  <c r="B6" i="51"/>
  <c r="B5" i="51"/>
  <c r="B4" i="51"/>
  <c r="D24" i="50"/>
  <c r="D23" i="50"/>
  <c r="D22" i="50"/>
  <c r="D7" i="50"/>
  <c r="D8" i="50"/>
  <c r="D9" i="50"/>
  <c r="D10" i="50"/>
  <c r="D11" i="50"/>
  <c r="D12" i="50"/>
  <c r="D13" i="50"/>
  <c r="D14" i="50"/>
  <c r="D15" i="50"/>
  <c r="D16" i="50"/>
  <c r="D17" i="50"/>
  <c r="D18" i="50"/>
  <c r="D6" i="50"/>
  <c r="B24" i="50"/>
  <c r="B23" i="50"/>
  <c r="B22" i="50"/>
  <c r="B21" i="50"/>
  <c r="B20" i="50"/>
  <c r="B18" i="50"/>
  <c r="B17" i="50"/>
  <c r="B16" i="50"/>
  <c r="B15" i="50"/>
  <c r="B14" i="50"/>
  <c r="B13" i="50"/>
  <c r="B12" i="50"/>
  <c r="B11" i="50"/>
  <c r="B10" i="50"/>
  <c r="B9" i="50"/>
  <c r="B8" i="50"/>
  <c r="B7" i="50"/>
  <c r="B6" i="50"/>
  <c r="B5" i="50"/>
  <c r="B4" i="50"/>
  <c r="B2" i="50"/>
  <c r="B21" i="48"/>
  <c r="B22" i="48"/>
  <c r="B23" i="48"/>
  <c r="B24" i="48"/>
  <c r="M67" i="46"/>
  <c r="B2" i="49"/>
  <c r="D24" i="48"/>
  <c r="D23" i="48"/>
  <c r="D22" i="48"/>
  <c r="D21" i="48"/>
  <c r="D20" i="48"/>
  <c r="D18" i="48"/>
  <c r="D17" i="48"/>
  <c r="C6" i="11"/>
  <c r="C7" i="11"/>
  <c r="D7" i="48"/>
  <c r="C8" i="11"/>
  <c r="D8" i="48"/>
  <c r="C9" i="11"/>
  <c r="D9" i="48"/>
  <c r="D10" i="48"/>
  <c r="D11" i="48"/>
  <c r="D12" i="48"/>
  <c r="D13" i="48"/>
  <c r="D6" i="48"/>
  <c r="B20" i="48"/>
  <c r="B18" i="48"/>
  <c r="B17" i="48"/>
  <c r="B16" i="48"/>
  <c r="B15" i="48"/>
  <c r="B13" i="48"/>
  <c r="B12" i="48"/>
  <c r="B11" i="48"/>
  <c r="B10" i="48"/>
  <c r="B9" i="48"/>
  <c r="B8" i="48"/>
  <c r="B7" i="48"/>
  <c r="B6" i="48"/>
  <c r="B5" i="48"/>
  <c r="B4" i="48"/>
  <c r="B2" i="48"/>
  <c r="D22" i="47"/>
  <c r="D23" i="47"/>
  <c r="D24" i="47"/>
  <c r="C6" i="30"/>
  <c r="C7" i="30"/>
  <c r="D7" i="47"/>
  <c r="C8" i="30"/>
  <c r="D8" i="47"/>
  <c r="C9" i="30"/>
  <c r="D9" i="47"/>
  <c r="C10" i="30"/>
  <c r="D10" i="47"/>
  <c r="D11" i="47"/>
  <c r="D12" i="47"/>
  <c r="D13" i="47"/>
  <c r="D14" i="47"/>
  <c r="D15" i="47"/>
  <c r="D16" i="47"/>
  <c r="D17" i="47"/>
  <c r="D18" i="47"/>
  <c r="D25" i="47"/>
  <c r="D6" i="47"/>
  <c r="B25" i="47"/>
  <c r="B24" i="47"/>
  <c r="B23" i="47"/>
  <c r="B22" i="47"/>
  <c r="B21" i="47"/>
  <c r="B20" i="47"/>
  <c r="B18" i="47"/>
  <c r="B17" i="47"/>
  <c r="B16" i="47"/>
  <c r="B15" i="47"/>
  <c r="B14" i="47"/>
  <c r="B13" i="47"/>
  <c r="B12" i="47"/>
  <c r="B11" i="47"/>
  <c r="B10" i="47"/>
  <c r="B9" i="47"/>
  <c r="B8" i="47"/>
  <c r="B7" i="47"/>
  <c r="B6" i="47"/>
  <c r="B5" i="47"/>
  <c r="B4" i="47"/>
  <c r="B2" i="47"/>
  <c r="C11" i="39"/>
  <c r="C10" i="39"/>
  <c r="C9" i="39"/>
  <c r="C7" i="39"/>
  <c r="C6" i="39"/>
  <c r="C5" i="39"/>
  <c r="C4" i="39"/>
  <c r="B11" i="39"/>
  <c r="B10" i="39"/>
  <c r="B9" i="39"/>
  <c r="B8" i="39"/>
  <c r="B7" i="39"/>
  <c r="B6" i="39"/>
  <c r="B5" i="39"/>
  <c r="B4" i="39"/>
  <c r="B3" i="39"/>
  <c r="B2" i="39"/>
  <c r="D23" i="46"/>
  <c r="D24" i="46"/>
  <c r="D25" i="46"/>
  <c r="D10" i="46"/>
  <c r="D11" i="46"/>
  <c r="D12" i="46"/>
  <c r="D13" i="46"/>
  <c r="D14" i="46"/>
  <c r="D15" i="46"/>
  <c r="D16" i="46"/>
  <c r="D17" i="46"/>
  <c r="D18" i="46"/>
  <c r="D22" i="46"/>
  <c r="D6" i="46"/>
  <c r="D7" i="46"/>
  <c r="D8" i="46"/>
  <c r="D9" i="46"/>
  <c r="F56" i="46"/>
  <c r="B56" i="46"/>
  <c r="E56" i="46"/>
  <c r="E57" i="46"/>
  <c r="B57" i="46"/>
  <c r="E58" i="46"/>
  <c r="E59" i="46"/>
  <c r="B58" i="46"/>
  <c r="E60" i="46"/>
  <c r="E61" i="46"/>
  <c r="B59" i="46"/>
  <c r="E62" i="46"/>
  <c r="E63" i="46"/>
  <c r="B60" i="46"/>
  <c r="E64" i="46"/>
  <c r="E65" i="46"/>
  <c r="B61" i="46"/>
  <c r="E66" i="46"/>
  <c r="E67" i="46"/>
  <c r="B62" i="46"/>
  <c r="E68" i="46"/>
  <c r="E69" i="46"/>
  <c r="B63" i="46"/>
  <c r="E70" i="46"/>
  <c r="E71" i="46"/>
  <c r="B64" i="46"/>
  <c r="E72" i="46"/>
  <c r="E73" i="46"/>
  <c r="B65" i="46"/>
  <c r="E74" i="46"/>
  <c r="E75" i="46"/>
  <c r="B66" i="46"/>
  <c r="E76" i="46"/>
  <c r="C56" i="46"/>
  <c r="C66" i="46"/>
  <c r="C57" i="46"/>
  <c r="C65" i="46"/>
  <c r="M64" i="46"/>
  <c r="C58" i="46"/>
  <c r="C64" i="46"/>
  <c r="C59" i="46"/>
  <c r="C63" i="46"/>
  <c r="C60" i="46"/>
  <c r="C62" i="46"/>
  <c r="M61" i="46"/>
  <c r="C61" i="46"/>
  <c r="F54" i="46"/>
  <c r="E54" i="46"/>
  <c r="C54" i="46"/>
  <c r="B54" i="46"/>
  <c r="A54" i="46"/>
  <c r="M52" i="46"/>
  <c r="M49" i="46"/>
  <c r="M46" i="46"/>
  <c r="M43" i="46"/>
  <c r="M40" i="46"/>
  <c r="M37" i="46"/>
  <c r="B25" i="46"/>
  <c r="B24" i="46"/>
  <c r="B23" i="46"/>
  <c r="B22" i="46"/>
  <c r="B21" i="46"/>
  <c r="B20" i="46"/>
  <c r="B18" i="46"/>
  <c r="B17" i="46"/>
  <c r="B16" i="46"/>
  <c r="B15" i="46"/>
  <c r="B14" i="46"/>
  <c r="B13" i="46"/>
  <c r="B12" i="46"/>
  <c r="B11" i="46"/>
  <c r="B10" i="46"/>
  <c r="B9" i="46"/>
  <c r="B8" i="46"/>
  <c r="B7" i="46"/>
  <c r="B6" i="46"/>
  <c r="B5" i="46"/>
  <c r="B4" i="46"/>
  <c r="B2" i="46"/>
  <c r="F56" i="40"/>
  <c r="B56" i="40"/>
  <c r="E56" i="40"/>
  <c r="E57" i="40"/>
  <c r="B57" i="40"/>
  <c r="E58" i="40"/>
  <c r="E59" i="40"/>
  <c r="B58" i="40"/>
  <c r="E60" i="40"/>
  <c r="E61" i="40"/>
  <c r="B59" i="40"/>
  <c r="E62" i="40"/>
  <c r="E63" i="40"/>
  <c r="B60" i="40"/>
  <c r="E64" i="40"/>
  <c r="E65" i="40"/>
  <c r="B61" i="40"/>
  <c r="E66" i="40"/>
  <c r="E67" i="40"/>
  <c r="B62" i="40"/>
  <c r="E68" i="40"/>
  <c r="E69" i="40"/>
  <c r="B63" i="40"/>
  <c r="E70" i="40"/>
  <c r="E71" i="40"/>
  <c r="B64" i="40"/>
  <c r="E72" i="40"/>
  <c r="E73" i="40"/>
  <c r="B65" i="40"/>
  <c r="E74" i="40"/>
  <c r="E75" i="40"/>
  <c r="B66" i="40"/>
  <c r="E76" i="40"/>
  <c r="C56" i="40"/>
  <c r="C66" i="40"/>
  <c r="C57" i="40"/>
  <c r="C65" i="40"/>
  <c r="M64" i="40"/>
  <c r="C58" i="40"/>
  <c r="C64" i="40"/>
  <c r="C59" i="40"/>
  <c r="C63" i="40"/>
  <c r="C60" i="40"/>
  <c r="C62" i="40"/>
  <c r="M61" i="40"/>
  <c r="C61" i="40"/>
  <c r="F54" i="40"/>
  <c r="E54" i="40"/>
  <c r="C54" i="40"/>
  <c r="B54" i="40"/>
  <c r="A54" i="40"/>
  <c r="M52" i="40"/>
  <c r="M49" i="40"/>
  <c r="M46" i="40"/>
  <c r="M43" i="40"/>
  <c r="M40" i="40"/>
  <c r="M37" i="40"/>
  <c r="E25" i="40"/>
  <c r="C6" i="40"/>
  <c r="C25" i="40"/>
  <c r="B25" i="40"/>
  <c r="E24" i="40"/>
  <c r="C24" i="40"/>
  <c r="B24" i="40"/>
  <c r="E23" i="40"/>
  <c r="C23" i="40"/>
  <c r="B23" i="40"/>
  <c r="E22" i="40"/>
  <c r="C22" i="40"/>
  <c r="B22" i="40"/>
  <c r="B21" i="40"/>
  <c r="B20" i="40"/>
  <c r="E18" i="40"/>
  <c r="C18" i="40"/>
  <c r="B18" i="40"/>
  <c r="E17" i="40"/>
  <c r="C17" i="40"/>
  <c r="B17" i="40"/>
  <c r="E16" i="40"/>
  <c r="C16" i="40"/>
  <c r="B16" i="40"/>
  <c r="E15" i="40"/>
  <c r="C15" i="40"/>
  <c r="B15" i="40"/>
  <c r="E14" i="40"/>
  <c r="C14" i="40"/>
  <c r="B14" i="40"/>
  <c r="E13" i="40"/>
  <c r="C13" i="40"/>
  <c r="B13" i="40"/>
  <c r="E12" i="40"/>
  <c r="C12" i="40"/>
  <c r="B12" i="40"/>
  <c r="E11" i="40"/>
  <c r="C11" i="40"/>
  <c r="B11" i="40"/>
  <c r="E10" i="40"/>
  <c r="C10" i="40"/>
  <c r="B10" i="40"/>
  <c r="E9" i="40"/>
  <c r="C9" i="40"/>
  <c r="B9" i="40"/>
  <c r="E8" i="40"/>
  <c r="C8" i="40"/>
  <c r="B8" i="40"/>
  <c r="E7" i="40"/>
  <c r="C7" i="40"/>
  <c r="B7" i="40"/>
  <c r="E6" i="40"/>
  <c r="B6" i="40"/>
  <c r="B5" i="40"/>
  <c r="B4" i="40"/>
  <c r="B2" i="40"/>
  <c r="E24" i="11"/>
  <c r="E23" i="11"/>
  <c r="E21" i="11"/>
  <c r="E20" i="11"/>
  <c r="E18" i="11"/>
  <c r="E17" i="11"/>
  <c r="E13" i="11"/>
  <c r="E12" i="11"/>
  <c r="E11" i="11"/>
  <c r="C10" i="11"/>
  <c r="E9" i="11"/>
  <c r="E8" i="11"/>
  <c r="E7" i="11"/>
  <c r="E6" i="11"/>
  <c r="M19" i="37"/>
  <c r="C15" i="37"/>
  <c r="F13" i="37"/>
  <c r="C13" i="37"/>
  <c r="I13" i="37"/>
  <c r="F14" i="37"/>
  <c r="C14" i="37"/>
  <c r="I14" i="37"/>
  <c r="C5" i="37"/>
  <c r="F9" i="37"/>
  <c r="C9" i="37"/>
  <c r="I9" i="37"/>
  <c r="F10" i="37"/>
  <c r="C10" i="37"/>
  <c r="I10" i="37"/>
  <c r="F11" i="37"/>
  <c r="C11" i="37"/>
  <c r="I11" i="37"/>
  <c r="F12" i="37"/>
  <c r="C12" i="37"/>
  <c r="I12" i="37"/>
  <c r="F8" i="37"/>
  <c r="C8" i="37"/>
  <c r="I8" i="37"/>
  <c r="I7" i="37"/>
  <c r="B15" i="37"/>
  <c r="B14" i="37"/>
  <c r="B13" i="37"/>
  <c r="B12" i="37"/>
  <c r="B11" i="37"/>
  <c r="B10" i="37"/>
  <c r="B9" i="37"/>
  <c r="B8" i="37"/>
  <c r="B7" i="37"/>
  <c r="B5" i="37"/>
  <c r="B4" i="37"/>
  <c r="B2" i="37"/>
  <c r="E6" i="32"/>
  <c r="E7" i="32"/>
  <c r="E8" i="32"/>
  <c r="E9" i="32"/>
  <c r="E10" i="32"/>
  <c r="E11" i="32"/>
  <c r="E12" i="32"/>
  <c r="E13" i="32"/>
  <c r="E14" i="32"/>
  <c r="E15" i="32"/>
  <c r="E16" i="32"/>
  <c r="E17" i="32"/>
  <c r="E18" i="32"/>
  <c r="E22" i="32"/>
  <c r="E23" i="32"/>
  <c r="E24" i="32"/>
  <c r="E25" i="30"/>
  <c r="E23" i="30"/>
  <c r="E24" i="30"/>
  <c r="E22" i="30"/>
  <c r="E17" i="30"/>
  <c r="E18" i="30"/>
  <c r="E16" i="30"/>
  <c r="E13" i="30"/>
  <c r="E15" i="30"/>
  <c r="E12" i="30"/>
  <c r="E14" i="30"/>
  <c r="E11" i="30"/>
  <c r="E10" i="30"/>
  <c r="E6" i="30"/>
  <c r="E7" i="30"/>
  <c r="E8" i="30"/>
  <c r="E9" i="30"/>
  <c r="C17" i="32"/>
  <c r="C6" i="32"/>
  <c r="C22" i="32"/>
  <c r="C3" i="12"/>
  <c r="B24" i="11"/>
  <c r="B23" i="11"/>
  <c r="B22" i="11"/>
  <c r="B21" i="11"/>
  <c r="B20" i="11"/>
  <c r="B18" i="11"/>
  <c r="B17" i="11"/>
  <c r="B16" i="11"/>
  <c r="B15" i="11"/>
  <c r="B13" i="11"/>
  <c r="B12" i="11"/>
  <c r="B11" i="11"/>
  <c r="B10" i="11"/>
  <c r="B9" i="11"/>
  <c r="B8" i="11"/>
  <c r="B7" i="11"/>
  <c r="B6" i="11"/>
  <c r="B5" i="11"/>
  <c r="B4" i="11"/>
  <c r="B2" i="11"/>
  <c r="B25" i="34"/>
  <c r="E25" i="34"/>
  <c r="E24" i="34"/>
  <c r="B24" i="34"/>
  <c r="E23" i="34"/>
  <c r="B23" i="34"/>
  <c r="B22" i="34"/>
  <c r="E19" i="34"/>
  <c r="B19" i="34"/>
  <c r="E18" i="34"/>
  <c r="B18" i="34"/>
  <c r="E17" i="34"/>
  <c r="B17" i="34"/>
  <c r="E16" i="34"/>
  <c r="B16" i="34"/>
  <c r="E15" i="34"/>
  <c r="B15" i="34"/>
  <c r="E14" i="34"/>
  <c r="B14" i="34"/>
  <c r="E13" i="34"/>
  <c r="B13" i="34"/>
  <c r="B12" i="34"/>
  <c r="E10" i="34"/>
  <c r="E9" i="34"/>
  <c r="E8" i="34"/>
  <c r="B8" i="34"/>
  <c r="B6" i="34"/>
  <c r="B5" i="34"/>
  <c r="B4" i="34"/>
  <c r="C8" i="34"/>
  <c r="C19" i="34"/>
  <c r="C25" i="34"/>
  <c r="C24" i="34"/>
  <c r="C23" i="34"/>
  <c r="C18" i="34"/>
  <c r="C17" i="34"/>
  <c r="C16" i="34"/>
  <c r="C15" i="34"/>
  <c r="C14" i="34"/>
  <c r="C13" i="34"/>
  <c r="C24" i="32"/>
  <c r="C23" i="32"/>
  <c r="C18" i="32"/>
  <c r="C16" i="32"/>
  <c r="C15" i="32"/>
  <c r="C14" i="32"/>
  <c r="C13" i="32"/>
  <c r="C12" i="32"/>
  <c r="C11" i="32"/>
  <c r="C10" i="32"/>
  <c r="C9" i="32"/>
  <c r="C8" i="32"/>
  <c r="C7" i="32"/>
  <c r="B2" i="30"/>
  <c r="B2" i="32"/>
  <c r="B24" i="32"/>
  <c r="B23" i="32"/>
  <c r="B22" i="32"/>
  <c r="B21" i="32"/>
  <c r="B20" i="32"/>
  <c r="B18" i="32"/>
  <c r="B17" i="32"/>
  <c r="B16" i="32"/>
  <c r="B15" i="32"/>
  <c r="B14" i="32"/>
  <c r="B13" i="32"/>
  <c r="B12" i="32"/>
  <c r="B11" i="32"/>
  <c r="B10" i="32"/>
  <c r="B9" i="32"/>
  <c r="B8" i="32"/>
  <c r="B7" i="32"/>
  <c r="B6" i="32"/>
  <c r="B5" i="32"/>
  <c r="B4" i="32"/>
  <c r="C25" i="30"/>
  <c r="C24" i="30"/>
  <c r="C23" i="30"/>
  <c r="C22" i="30"/>
  <c r="C18" i="30"/>
  <c r="C17" i="30"/>
  <c r="C16" i="30"/>
  <c r="C15" i="30"/>
  <c r="C14" i="30"/>
  <c r="C13" i="30"/>
  <c r="C12" i="30"/>
  <c r="C11" i="30"/>
  <c r="B25" i="30"/>
  <c r="B24" i="30"/>
  <c r="B23" i="30"/>
  <c r="B22" i="30"/>
  <c r="B21" i="30"/>
  <c r="B20" i="30"/>
  <c r="B18" i="30"/>
  <c r="B17" i="30"/>
  <c r="B16" i="30"/>
  <c r="B15" i="30"/>
  <c r="B14" i="30"/>
  <c r="B13" i="30"/>
  <c r="B12" i="30"/>
  <c r="B11" i="30"/>
  <c r="B10" i="30"/>
  <c r="B9" i="30"/>
  <c r="B8" i="30"/>
  <c r="B7" i="30"/>
  <c r="B6" i="30"/>
  <c r="B5" i="30"/>
  <c r="B4" i="30"/>
  <c r="C24" i="11"/>
  <c r="C23" i="11"/>
  <c r="C22" i="11"/>
  <c r="C21" i="11"/>
  <c r="C20" i="11"/>
  <c r="C18" i="11"/>
  <c r="C17" i="11"/>
  <c r="C13" i="11"/>
  <c r="C12" i="11"/>
  <c r="C11" i="11"/>
</calcChain>
</file>

<file path=xl/sharedStrings.xml><?xml version="1.0" encoding="utf-8"?>
<sst xmlns="http://schemas.openxmlformats.org/spreadsheetml/2006/main" count="1326" uniqueCount="600">
  <si>
    <t>Mi annak a valószínűsége, hogy …</t>
  </si>
  <si>
    <t>... két dobásból egyszer sem dobunk hatost?</t>
  </si>
  <si>
    <t>... két dobásból egyszer hatost dobunk?</t>
  </si>
  <si>
    <t>... két dobásból kétszer hatost dobunk?</t>
  </si>
  <si>
    <t>... két dobásból csak elsőre dobunk hatost?</t>
  </si>
  <si>
    <t>... tíz dobásból négyszer hatost dobunk?</t>
  </si>
  <si>
    <t>... tíz dobásból legfeljebb négyszer hatost dobunk?</t>
  </si>
  <si>
    <t>... tíz dobásból legalább négyszer hatost dobunk?</t>
  </si>
  <si>
    <t>Most addig ismétlem a kockadobásokat, amíg hatost nem kapok.</t>
  </si>
  <si>
    <t>... pontosan negyedjére kapok hatost?</t>
  </si>
  <si>
    <t>... legkésőbb negyedjére hatost kapok?</t>
  </si>
  <si>
    <t>Kilenc alkalommal dobtam és mind a kilencszer hatos lett. Mi a valószínűsége, hogy tizedjére is hatos lesz?</t>
  </si>
  <si>
    <t>Mi annak a valószínűsége, hogy a kockadobást ismételve csak tizedjére kapok hatost?</t>
  </si>
  <si>
    <t>Mi a valószínűsége annak, hogy tíz dobásból csak a tizedik lesz hatos?</t>
  </si>
  <si>
    <t>Mi a valószínűsége annak, hogy tíz dobásból lesz legalább egy hatos?</t>
  </si>
  <si>
    <t>Inhalt</t>
  </si>
  <si>
    <t>Tartalomjegyzék</t>
  </si>
  <si>
    <t>Contents</t>
  </si>
  <si>
    <t>Excelfüggvények használata</t>
  </si>
  <si>
    <t>Minta paramétereinek meghatározása teljes mintából</t>
  </si>
  <si>
    <t>Gyakoriságok meghatározása és ábrázolása</t>
  </si>
  <si>
    <t>Minta paramétereinek meghatározása gyakorisági eloszlásból</t>
  </si>
  <si>
    <t>p</t>
  </si>
  <si>
    <t>Függvények ábrázolása, függvény illesztése mérési adatokra</t>
  </si>
  <si>
    <t>Elméleti eloszlás paramétereinek és intervallumainak becslése teljes mintából</t>
  </si>
  <si>
    <t>Elméleti eloszlás paramétereinek és intervallumainak becslése minta gyakorisági eloszlása alapján</t>
  </si>
  <si>
    <t>magyar</t>
  </si>
  <si>
    <t>deutsch</t>
  </si>
  <si>
    <t>English</t>
  </si>
  <si>
    <t>Anwendung der Excelfunktionen</t>
  </si>
  <si>
    <t>Darstellung von Funktionen, Anpassung von Funktionen an gemessenen Daten</t>
  </si>
  <si>
    <t>Bestimmung und Darstellung von Häufigkeiten</t>
  </si>
  <si>
    <t>Bestimmung von Stichprobenparametern aus gesamter Stichprobe.</t>
  </si>
  <si>
    <t>How to use Excel functions</t>
  </si>
  <si>
    <t>Displaying functions, fitting a function to measured data</t>
  </si>
  <si>
    <t>Determining and displaying frequencies</t>
  </si>
  <si>
    <t>Determining sample parameters from whole sample</t>
  </si>
  <si>
    <t>Bestimmung von Stichprobenparametern aus Häufigkeitsverteilung</t>
  </si>
  <si>
    <t>Determining sample parameters from frequency distribution</t>
  </si>
  <si>
    <r>
      <t>Egy szabályos érmével végzünk pénzfeldobásos kísérletet.</t>
    </r>
    <r>
      <rPr>
        <sz val="11"/>
        <color rgb="FFFF6600"/>
        <rFont val="Calibri"/>
        <family val="2"/>
        <charset val="238"/>
        <scheme val="minor"/>
      </rPr>
      <t/>
    </r>
  </si>
  <si>
    <r>
      <t>Mi annak a valószínűsége, hogy …</t>
    </r>
    <r>
      <rPr>
        <sz val="11"/>
        <color rgb="FFFF6600"/>
        <rFont val="Calibri"/>
        <family val="2"/>
        <charset val="238"/>
        <scheme val="minor"/>
      </rPr>
      <t/>
    </r>
  </si>
  <si>
    <r>
      <t>… egy dobás kimenetele fej lesz?</t>
    </r>
    <r>
      <rPr>
        <sz val="11"/>
        <color rgb="FFFF6600"/>
        <rFont val="Calibri"/>
        <family val="2"/>
        <charset val="238"/>
        <scheme val="minor"/>
      </rPr>
      <t/>
    </r>
  </si>
  <si>
    <r>
      <t>… két dobásból pontosan egy fej lesz?</t>
    </r>
    <r>
      <rPr>
        <sz val="11"/>
        <color rgb="FFFF6600"/>
        <rFont val="Calibri"/>
        <family val="2"/>
        <charset val="238"/>
        <scheme val="minor"/>
      </rPr>
      <t/>
    </r>
  </si>
  <si>
    <t>… két dobásból legfeljebb egy fej lesz?</t>
  </si>
  <si>
    <t>… két dobásból legalább egy fej lesz?</t>
  </si>
  <si>
    <t>… két dobásból egy sem lesz fej?</t>
  </si>
  <si>
    <r>
      <t>… tíz dobásból pontosan egy fej lesz?</t>
    </r>
    <r>
      <rPr>
        <sz val="11"/>
        <color rgb="FFFF6600"/>
        <rFont val="Calibri"/>
        <family val="2"/>
        <charset val="238"/>
        <scheme val="minor"/>
      </rPr>
      <t/>
    </r>
  </si>
  <si>
    <r>
      <t>… tíz dobásból legfeljebb egy fej lesz?</t>
    </r>
    <r>
      <rPr>
        <sz val="11"/>
        <color rgb="FFFF6600"/>
        <rFont val="Calibri"/>
        <family val="2"/>
        <charset val="238"/>
        <scheme val="minor"/>
      </rPr>
      <t/>
    </r>
  </si>
  <si>
    <t>… tíz dobásból legalább egy fej lesz?</t>
  </si>
  <si>
    <r>
      <t>… tíz dobásból pontosan öt fej lesz?</t>
    </r>
    <r>
      <rPr>
        <sz val="11"/>
        <color rgb="FFFF6600"/>
        <rFont val="Calibri"/>
        <family val="2"/>
        <charset val="238"/>
        <scheme val="minor"/>
      </rPr>
      <t/>
    </r>
  </si>
  <si>
    <t>… tíz dobásból legfeljebb öt fej lesz?</t>
  </si>
  <si>
    <t>Mit welcher Wkeit …</t>
  </si>
  <si>
    <t>… ergeben zwei Versuche genau einen Kopf?</t>
  </si>
  <si>
    <t>… ergeben zwei Versuche höchstens einen Kopf?</t>
  </si>
  <si>
    <t>… ergeben zwei Versuche mindestens einen Kopf?</t>
  </si>
  <si>
    <t>… ergeben zwei Versuche keinen Kopf?</t>
  </si>
  <si>
    <t>A series of coin tosses are carried out with a regular (unbiased) coin.</t>
  </si>
  <si>
    <t>What is the probability that …</t>
  </si>
  <si>
    <t>… flipping the coin once, we get heads?</t>
  </si>
  <si>
    <t>… out of two flips we get heads exactly once?</t>
  </si>
  <si>
    <t>… out of two flips we get heads not more than once?</t>
  </si>
  <si>
    <t>… out of two flips we get at least one heads?</t>
  </si>
  <si>
    <t>… out of two flips we get no heads at all?</t>
  </si>
  <si>
    <t>… out of ten flips we get exactly one heads?</t>
  </si>
  <si>
    <t>… out of ten flips we get at most one heads?</t>
  </si>
  <si>
    <t>… out of ten flips we get at least one heads?</t>
  </si>
  <si>
    <t>… out of ten flips we get exactly five heads?</t>
  </si>
  <si>
    <t>… tíz dobásból legalább öt fej lesz?</t>
  </si>
  <si>
    <t>… tíz dobás után, melyek mindegyikének kimenetele fej volt, a tizenegyedik dobás fej lesz?</t>
  </si>
  <si>
    <r>
      <t>… tíz dobásból csak az ötödik alkalommal dobunk fejet?</t>
    </r>
    <r>
      <rPr>
        <sz val="11"/>
        <color rgb="FFFF6600"/>
        <rFont val="Calibri"/>
        <family val="2"/>
        <charset val="238"/>
        <scheme val="minor"/>
      </rPr>
      <t/>
    </r>
  </si>
  <si>
    <r>
      <t>A pénzfeldobást most - ugyanezzel az érmével - addig ismételjük, amíg fejet nem kapunk.</t>
    </r>
    <r>
      <rPr>
        <sz val="11"/>
        <color rgb="FFFF6600"/>
        <rFont val="Calibri"/>
        <family val="2"/>
        <charset val="238"/>
        <scheme val="minor"/>
      </rPr>
      <t/>
    </r>
  </si>
  <si>
    <t>… pontosan negyedjére dobunk fejet?</t>
  </si>
  <si>
    <t>… legkésőbb negyedjére fejet dobunk?</t>
  </si>
  <si>
    <t>… pontosan tizedjére dobunk fejet?</t>
  </si>
  <si>
    <t>… legkésőbb tizedjére fejet dobunk?</t>
  </si>
  <si>
    <r>
      <t>Egy betegség előfordulási gyakorisága 0,01%.</t>
    </r>
    <r>
      <rPr>
        <sz val="11"/>
        <color rgb="FFFF6600"/>
        <rFont val="Calibri"/>
        <family val="2"/>
        <charset val="238"/>
        <scheme val="minor"/>
      </rPr>
      <t/>
    </r>
  </si>
  <si>
    <t>Mekkora egy 20 ezer fős városban a megbetegedettek várható száma?</t>
  </si>
  <si>
    <r>
      <t>Mekkora valószínűséggel van a városban …</t>
    </r>
    <r>
      <rPr>
        <sz val="11"/>
        <color rgb="FFFF6600"/>
        <rFont val="Calibri"/>
        <family val="2"/>
        <charset val="238"/>
        <scheme val="minor"/>
      </rPr>
      <t/>
    </r>
  </si>
  <si>
    <t>... 0 beteg?</t>
  </si>
  <si>
    <t>... pontosan egy beteg?</t>
  </si>
  <si>
    <t>... pontosan két beteg?</t>
  </si>
  <si>
    <t>... pontosan három beteg?</t>
  </si>
  <si>
    <r>
      <t>... pontosan 10 beteg?</t>
    </r>
    <r>
      <rPr>
        <sz val="11"/>
        <color rgb="FFFF6600"/>
        <rFont val="Calibri"/>
        <family val="2"/>
        <charset val="238"/>
        <scheme val="minor"/>
      </rPr>
      <t/>
    </r>
  </si>
  <si>
    <r>
      <t>... legfeljebb két beteg?</t>
    </r>
    <r>
      <rPr>
        <sz val="11"/>
        <color rgb="FFFF6600"/>
        <rFont val="Calibri"/>
        <family val="2"/>
        <charset val="238"/>
        <scheme val="minor"/>
      </rPr>
      <t/>
    </r>
  </si>
  <si>
    <r>
      <t>... legfeljebb 10 beteg?</t>
    </r>
    <r>
      <rPr>
        <sz val="11"/>
        <color rgb="FFFF6600"/>
        <rFont val="Calibri"/>
        <family val="2"/>
        <charset val="238"/>
        <scheme val="minor"/>
      </rPr>
      <t/>
    </r>
  </si>
  <si>
    <r>
      <t>Hány adag gyógyszert kell rendelni, ha azt szeretném, hogy minimum 99% valószínűséggel elegendő legyen?</t>
    </r>
    <r>
      <rPr>
        <sz val="11"/>
        <color rgb="FFFF6600"/>
        <rFont val="Calibri"/>
        <family val="2"/>
        <charset val="238"/>
        <scheme val="minor"/>
      </rPr>
      <t/>
    </r>
  </si>
  <si>
    <t>… ergeben zehn Versuche genau einen Kopf?</t>
  </si>
  <si>
    <t>… ergeben zehn Versuche höchstens einen Kopf?</t>
  </si>
  <si>
    <t>… ergeben zehn Versuche mindestens einen Kopf?</t>
  </si>
  <si>
    <t>… ergeben zehn Versuche genau fünf Köpfe?</t>
  </si>
  <si>
    <t>… ergeben zehn Versuche höchstens fünf Köpfe?</t>
  </si>
  <si>
    <t>… ergeben zehn Versuche mindestens fünf Köpfe?</t>
  </si>
  <si>
    <t>… ergibt es nur genau beim vierten Versuch einen Kopf?</t>
  </si>
  <si>
    <t>… ergibt es nur genau beim zehnten Versuch einen Kopf?</t>
  </si>
  <si>
    <t>In dieser Stadt, mit welcher Wkeit gibt es …</t>
  </si>
  <si>
    <t>… keine Kranken?</t>
  </si>
  <si>
    <t>… genau einen Kranken?</t>
  </si>
  <si>
    <t>… geanu zwei Kranken?</t>
  </si>
  <si>
    <t>… genau drei Kranken?</t>
  </si>
  <si>
    <t>… genau zehn Kranken?</t>
  </si>
  <si>
    <t>… höchstens zwei Kranken?</t>
  </si>
  <si>
    <t>… höchstens zehn Kranken?</t>
  </si>
  <si>
    <t>Wie viele dosis Arzneimittel soll bestellt werden, sodass es mit mindestens 99% Wkeit genug wird?</t>
  </si>
  <si>
    <t>… out of ten flips we get at most five heads?</t>
  </si>
  <si>
    <t>… out of ten flips we get at least five heads?</t>
  </si>
  <si>
    <t>… after ten flips, all resulting heads, the result of the 11th flip will again be heads?</t>
  </si>
  <si>
    <t>… out of ten flips we get only the fifth time heads?</t>
  </si>
  <si>
    <t>What is the probability that ...</t>
  </si>
  <si>
    <t>… we get heads exactly for the fourth time?</t>
  </si>
  <si>
    <t>… we get heads at most for the fourth time?</t>
  </si>
  <si>
    <t>… we get heads exactly for the tenth time?</t>
  </si>
  <si>
    <t>… we get heads at most for the tenth time?</t>
  </si>
  <si>
    <t>The frequency of occurrence of a disease is 0.01%.</t>
  </si>
  <si>
    <t>What is the expected number of people affected with this disease in a town of 20000 inhabitants?</t>
  </si>
  <si>
    <t>What is the probability that the number of affected people in this town is ...</t>
  </si>
  <si>
    <t>… zero?</t>
  </si>
  <si>
    <t>… exactly 1?</t>
  </si>
  <si>
    <t>… exactly 2?</t>
  </si>
  <si>
    <t>… exactly 3?</t>
  </si>
  <si>
    <t>… exactly ten?</t>
  </si>
  <si>
    <t>… at most 2?</t>
  </si>
  <si>
    <t>… at most 10?</t>
  </si>
  <si>
    <t>How many doses of medicine should be ordered if I want the amount to be enough with 99% probability?</t>
  </si>
  <si>
    <t>Írd be a kért értékeket a zöld cellákba!</t>
  </si>
  <si>
    <t>Give the asked values in the green cells.</t>
  </si>
  <si>
    <r>
      <t xml:space="preserve">Válassz a legördülő listából egy nyelvet! </t>
    </r>
    <r>
      <rPr>
        <sz val="11"/>
        <color rgb="FFFF6600"/>
        <rFont val="Calibri"/>
        <family val="2"/>
        <charset val="238"/>
        <scheme val="minor"/>
      </rPr>
      <t>Wahl eine Sprache aus der herunterrollenden Liste!</t>
    </r>
    <r>
      <rPr>
        <sz val="11"/>
        <color theme="1"/>
        <rFont val="Calibri"/>
        <family val="2"/>
        <charset val="238"/>
        <scheme val="minor"/>
      </rPr>
      <t xml:space="preserve"> </t>
    </r>
    <r>
      <rPr>
        <sz val="11"/>
        <color rgb="FF0000FF"/>
        <rFont val="Calibri"/>
        <family val="2"/>
        <charset val="238"/>
        <scheme val="minor"/>
      </rPr>
      <t>Choose a language from the drop-down list.</t>
    </r>
  </si>
  <si>
    <t>Bestimmung der Parameter von Wahrscheinlichkeitsverteilungen</t>
  </si>
  <si>
    <t>Schätzung der Parameter und Intervallen von Wahrscheinlichkeitsverteilungen aus gesamter Stichprobe</t>
  </si>
  <si>
    <t>Schätzung der Parameter und Intervallen von Wahrscheinlichkeitsverteilungen aus der Häufigkeitsverteilung einer Stichprobe</t>
  </si>
  <si>
    <t>Determining the parameters of probability distributions</t>
  </si>
  <si>
    <t>Valószínűségi eloszlás paramétereinek meghatározása</t>
  </si>
  <si>
    <t>Estimating the parameters and intervals of theoretical distributions from whole sample</t>
  </si>
  <si>
    <t>Estimating the parameters and intervals of theoretical distributions from frequency distribution of a sample</t>
  </si>
  <si>
    <t>Probability calculus with discrete random variables</t>
  </si>
  <si>
    <t>Valószínűségszámítás diszkrét eloszlású valószínűségi változókkal</t>
  </si>
  <si>
    <t>Wahrscheinlichkeitsrechnung mit diskreten Zufallsvariablen</t>
  </si>
  <si>
    <t>Egy érmével pénzfeldobásos kísérletet végzünk. Egy korábbi kísérlet során 2000 dobásból 732 lett fej.</t>
  </si>
  <si>
    <t>Ezen információ alapján mi annak a valószínűsége, hogy …</t>
  </si>
  <si>
    <t>We are carring out a series of coin toss experiments. During an earlier study 732 out of 2000 tosses gave heads.</t>
  </si>
  <si>
    <t>Based on this information, what is the probability that …</t>
  </si>
  <si>
    <t>… egy dobás kimenetele 1 lesz?</t>
  </si>
  <si>
    <t>… egy dobás kimenetele páros lesz?</t>
  </si>
  <si>
    <t>… egy dobás kimenetele hárommal osztható szám lesz?</t>
  </si>
  <si>
    <t>… egy dobás kimenetele öttel osztható szám lesz?</t>
  </si>
  <si>
    <t>… öt dobásból csak az első lesz egyes?</t>
  </si>
  <si>
    <t>… öt dobásból pontosan egy egyes lesz?</t>
  </si>
  <si>
    <t>… öt dobásból legalább az egyik egyes lesz?</t>
  </si>
  <si>
    <t>… két dobás összege 13 lesz?</t>
  </si>
  <si>
    <t>… egy dobás kimenetele ötnél nagyobb szám lesz?</t>
  </si>
  <si>
    <t>… két dobás kimeneteléből legalább az egyik nagyobb lesz mint 8?</t>
  </si>
  <si>
    <t>… két dobás kimeneteléből mindkettő nagyobb lesz mint 8?</t>
  </si>
  <si>
    <t>… két dobás összege 8 lesz?</t>
  </si>
  <si>
    <t>A dobásokat most addig ismételjük, amíg tízest nem dobunk.</t>
  </si>
  <si>
    <t>… wird der Ausgang eines Werfens 1?</t>
  </si>
  <si>
    <t>… wird der Ausgang eines Werfens mit drei teilbar?</t>
  </si>
  <si>
    <t>… wird der Ausgang eines Werfens mit fünf teilbar?</t>
  </si>
  <si>
    <t>… wird der Ausgang eines Werfens größer als fünf?</t>
  </si>
  <si>
    <t>… wird der Ausgang mindestens eines Werfens aus fünf Werfen 1?</t>
  </si>
  <si>
    <t>… wird der Ausgang nur des ersten Werfens aus fünf Werfen 1?</t>
  </si>
  <si>
    <t>… wird die Summe zweier Werfen 13?</t>
  </si>
  <si>
    <t>… wird die Summe zweier Werfen 8?</t>
  </si>
  <si>
    <t>… két dobás kimeneteléből az egyik (de csak az egyik) nagyobb lesz mint 8?</t>
  </si>
  <si>
    <t>… wird der Ausgang mindestens eines Werfens aus zwei Werfen größer als 8?</t>
  </si>
  <si>
    <t>… wird der Ausgang beider aus zwei Werfen größer als 8?</t>
  </si>
  <si>
    <t>Nun widerholen wir das Würfelwerfen solang, bis es einmal einen Zehner ergibt.</t>
  </si>
  <si>
    <t>… the outcome of one roll will be 1?</t>
  </si>
  <si>
    <t>… the outcome of one roll will be an even number?</t>
  </si>
  <si>
    <t>… wird der Ausgang eines Werfens eine gerade Zahl?</t>
  </si>
  <si>
    <t>… the outcome of one roll will be divisible with three?</t>
  </si>
  <si>
    <t>… the outcome of one roll will be divisible with five?</t>
  </si>
  <si>
    <t>… the outcome of one roll will be greater than five?</t>
  </si>
  <si>
    <t>… the outcome of at least one out of five rolls will be 1?</t>
  </si>
  <si>
    <t>… the outcome of only the first out of five rolls will be 1?</t>
  </si>
  <si>
    <t>… the sum of two rolls will be 13?</t>
  </si>
  <si>
    <t>… the sum of two rolls will be 8?</t>
  </si>
  <si>
    <t>Egy 12 oldalú szabályos testtel (azaz szabályos dodekaéderrel) dobunk. A test oldalai 1-től 12-ig vannak számozva. A dobás kimenetele az a szám, amelyik dobás után felül van. Minden kimenetel egyforma valószínűséggel fordul elő.</t>
  </si>
  <si>
    <t>We are rolling a 12-faced regular solid (i.e. regular dodecahedron). The faces are numbered from 1 to 12. The outcome of a roll is the number at the top after the roll. All outcomes turn up with the same probability.</t>
  </si>
  <si>
    <t>Now we are repeating the rolls as long as we get a ten.</t>
  </si>
  <si>
    <t>… bekommen wir einen zehner nur zum zehten Mal?</t>
  </si>
  <si>
    <t>… csak tizedjére dobunk tízest?</t>
  </si>
  <si>
    <t>… csak századjára dobunk tízest?</t>
  </si>
  <si>
    <t>… legkésőbb századjára dobunk tízest?</t>
  </si>
  <si>
    <t>Tegyük fel, hogy idén várhatóan hasonló arányban lesz indokolt az oltás beadása.</t>
  </si>
  <si>
    <t>Mekkora a valószínűsége, hogy egy betérő betegnek védőoltásra lesz szüksége?</t>
  </si>
  <si>
    <t>A mai nap 22 beteget várunk a rendelőbe vizsgálatra.</t>
  </si>
  <si>
    <t>Várhatóan hány betegnek lesz szüksége védőoltásra?</t>
  </si>
  <si>
    <t>Mekkora a valószínűsége, hogy a megvizsgáltak közül pontosan 7 ember esetén lesz indokolt az oltás adása?</t>
  </si>
  <si>
    <t>Mi a valószínűsége annak, hogy a hetedikként érkező embernek szüksége lesz oltásra?</t>
  </si>
  <si>
    <t>Mi a valószínűsége, hogy a vizsgált emberek közül csak a hetediknek lesz szüksége oltásra?</t>
  </si>
  <si>
    <t>Mi a valószínűsége, hogy legkésőbb a hetedik embernek szüksége lesz oltásra?</t>
  </si>
  <si>
    <t>Összesen hét oltás van készleten a rendelőben az adott napra.</t>
  </si>
  <si>
    <t>Mi a valószínősége, hogy ez a mennyiség elegendő lesz?</t>
  </si>
  <si>
    <t>Mi a valószínűsége annak, hogy mind a 22 betegnek kell a védőoltás?</t>
  </si>
  <si>
    <t>Mi a valószínűsége annak, hogy egyetlen betegnek sem lesz szüksége védőoltásra?</t>
  </si>
  <si>
    <t>Mi a valószínűsége, hogy a hetedikként érkező ember lesz az első, amelyiknek oltásra van szüksége?</t>
  </si>
  <si>
    <t>Ezek közül 553 esetben találták indokoltnak védőoltás beadását.</t>
  </si>
  <si>
    <t>Mi a valószínősége annak, hogy az első hét embernek nem lesz szüksége oltásra?</t>
  </si>
  <si>
    <t>… we get a ten only for the tenth roll?</t>
  </si>
  <si>
    <t>… we get a ten only for the hundredth roll?</t>
  </si>
  <si>
    <t>Out of this, it was found justified to administer a vaccine in 553 cases.</t>
  </si>
  <si>
    <t>Let us suppose that this year vaccination will be found justified in the same proportion of cases.</t>
  </si>
  <si>
    <t>What is the probability that a patient turning up at the doctor's office will need vaccination?</t>
  </si>
  <si>
    <t>indokolt az oltás</t>
  </si>
  <si>
    <t>összes páciens</t>
  </si>
  <si>
    <t>vaccination is justified</t>
  </si>
  <si>
    <t>total number of patients</t>
  </si>
  <si>
    <t>Today we expect 22 patients for examination in the office.</t>
  </si>
  <si>
    <t>What is the expected number of patients who will need vaccination?</t>
  </si>
  <si>
    <t>Was ist die Wahrscheinlichkeit, dass ein in die Praxis einkehrender Patient die Impfung braucht?</t>
  </si>
  <si>
    <t>What is the probability that out of the examined patients exactly 7 will need vaccination?</t>
  </si>
  <si>
    <t>What is the probability that out of all examined patients only the seventh will need vaccination?</t>
  </si>
  <si>
    <t>What is the probability that the patient turning up as seventh will need vaccination?</t>
  </si>
  <si>
    <t>What is the probability that the patient turning up as seventh will be the first who needs vaccination?</t>
  </si>
  <si>
    <t>What is the probability that at most the seventh patient will need vaccination?</t>
  </si>
  <si>
    <t>What is the probability that the first seven patients won't need vaccination?</t>
  </si>
  <si>
    <t>There are 7 doses of vaccination in stock at the doctor's office.</t>
  </si>
  <si>
    <t>What is the probability that this quantity will be enough?</t>
  </si>
  <si>
    <t>What is the probability that non of the patients will need vaccination?</t>
  </si>
  <si>
    <t>What is the probability that all 22 patients will need vaccination?</t>
  </si>
  <si>
    <t>az előfordulási valószínűség és az aznapra várt betegek számának szorzata</t>
  </si>
  <si>
    <t>ugyanannyi, mint bármelyik véletlenül kiválasztott betegnek</t>
  </si>
  <si>
    <t>7-edik hatványon annak a valósznínűsége, hogy nem szükséges</t>
  </si>
  <si>
    <t>a binomiális eloszlás valószínűségi tömegfüggvényével számolunk</t>
  </si>
  <si>
    <t>a binomiális eloszlás kumulatív eloszlásfüggvényével számolunk</t>
  </si>
  <si>
    <t>the product of probability of occurrence and the number of patients expected for the given day</t>
  </si>
  <si>
    <t>we are calculating with the probability mass function of the binomial distribution</t>
  </si>
  <si>
    <t>it is the same as for any randomly chosen patient</t>
  </si>
  <si>
    <t>21-edik hatványon annak a valószínűsége, hogy nem szükséges, és az első hatványon annak a valószínűsége, hogy szükséges</t>
  </si>
  <si>
    <t>we are calculating with the probability mass function of the geometric (a certain negative binomial) distribution</t>
  </si>
  <si>
    <t>a geometrikus (egyfajta negatív binomiális) eloszlás valószínűségi tömegfüggvényével számolunk</t>
  </si>
  <si>
    <t>a geometrikus (egyfajta negatív binomiális) eloszlás kumulatív eloszlásfüggvényével számolunk</t>
  </si>
  <si>
    <t>we are calculating with the cumulative distribution function of the geometric (a certain negative binomial) distribution</t>
  </si>
  <si>
    <t>the 7th power of the probability of "not needed"</t>
  </si>
  <si>
    <t>the 21st power of the probability of "not needed" times the first power of the probability of "needed"</t>
  </si>
  <si>
    <t>we are calculating with the cumulative distribution function of the binomial distribution</t>
  </si>
  <si>
    <t>a relatív gyakorisággal becsüljük</t>
  </si>
  <si>
    <t>it is estimated with the relative frequency</t>
  </si>
  <si>
    <t>es wird durch die relative Häufigkeit geschätzt</t>
  </si>
  <si>
    <t>Mit welcher Wahrscheinlichkeit …</t>
  </si>
  <si>
    <t>Gib die gefragten Werte in den grünen Zellen!</t>
  </si>
  <si>
    <t>… we roll the die once and we get a 6?</t>
  </si>
  <si>
    <t>… we roll the die twice and we don't get a 6?</t>
  </si>
  <si>
    <t>… we roll the die twice and we get a 6 once?</t>
  </si>
  <si>
    <t>… we roll the die twice and we get 6 both times?</t>
  </si>
  <si>
    <t>… we roll the die twice and we get a 6 only for the first time?</t>
  </si>
  <si>
    <t>Egy szabályos dobókockával – melynek oldalai 1-től 6-ig vannak számozva – dobásokat végzünk.</t>
  </si>
  <si>
    <t>... egy dobásból hatost dobunk?</t>
  </si>
  <si>
    <t>… we roll the die ten times and we get 6 maximum four times?</t>
  </si>
  <si>
    <t>… we roll the die ten times and we get 6 exactly four times?</t>
  </si>
  <si>
    <t>… we roll the die ten times and we get 6 at least four times?</t>
  </si>
  <si>
    <t>Now we are rolling the die as many times until we get a 6.</t>
  </si>
  <si>
    <t>… we get a 6 exactly for the fourth time?</t>
  </si>
  <si>
    <t>… we get a 6 at most for the fourth time?</t>
  </si>
  <si>
    <t>I rolled the die nine times and I got 6 for all nine rolls. What is the probability that I will get a 6 for the tenth time as well?</t>
  </si>
  <si>
    <t>What is the probability that out of ten rolls, only the tenth will be a 6?</t>
  </si>
  <si>
    <t>What is the probability that out of ten rolls there will be at least one 6?</t>
  </si>
  <si>
    <t>What is the probability that when repeating the die rolls, I will get a six only for the tenth time?</t>
  </si>
  <si>
    <t>What is the probability that out of ten rolls only one will be a 6?</t>
  </si>
  <si>
    <t>Készítette: dr. Agócs Gergely (Észrevételeket (pl. esetleges hibákról, hiányosságokról) kérlek ide írd meg: gergelyagocs kukac gmail com)</t>
  </si>
  <si>
    <t>Erarbeitet von: Gergely AGÓCS PhD (Bemerkungen (z.B. zu eventuellen Fehler) bitte an: gergelyagocs Klammeraffe gmail com)</t>
  </si>
  <si>
    <t>Created by: Gergely AGÓCS PhD (Please send comments and reflections (e.g. on possible errors) to: gergelyagocs at gmail com)</t>
  </si>
  <si>
    <t>Wir werfen einen regelmäßigen Körper mit 12 Flächen (d.h. regelmäßiges Dodekaeder). Die Fläche des Körpers sind beziffert ab 1 bis 12. Der Ausgang des Werfens ist die Zahl, die nach dem Werfen oben ist. Alle Ausgänge kommen gleichwahrscheinlich vor.</t>
  </si>
  <si>
    <t>Egyenletes eloszlást feltételezünk, így 12 azonos valószínűségű kimenetel van.</t>
  </si>
  <si>
    <t>12 ilyen esemény létezik: 1+12; 2+11; 3+10; … ; 11+2; 12+1.</t>
  </si>
  <si>
    <t>7 ilyen esemény létezik: 1+6; 2+5; … 5+2; 6+1.</t>
  </si>
  <si>
    <t>Negatív binomiális (azon belül geometrikus) eloszlás tömegfüggvénye.</t>
  </si>
  <si>
    <t>Negatív binomiális (azon belül geometrikus) eloszlás kumulatív függvénye.</t>
  </si>
  <si>
    <t>Eine Gleichverteilung wird angenommen, also es gibt 12 gleichwahrscheinlich Ausgänge.</t>
  </si>
  <si>
    <t>Binomiális eloszlás (tömegfüggvény).</t>
  </si>
  <si>
    <t>Es gibt 12 solche Ereignisse:  1+12; 2+11; 3+10; … ; 11+2; 12+1.</t>
  </si>
  <si>
    <t>Es gibt 7 solche Ereignisse: 1+6; 2+5; … 5+2; 6+1.</t>
  </si>
  <si>
    <t>… bekommen wir einen zehner nur zum hunderten Mal?</t>
  </si>
  <si>
    <t>… bekommen wir einen zehner höchstens zum hunderten Mal?</t>
  </si>
  <si>
    <t>binomiális eloszlás – valószínűségi tömegfüggvény</t>
  </si>
  <si>
    <t>binomiális eloszlás – kumulatív eloszlásfüggvény</t>
  </si>
  <si>
    <t>a relatív gyakorisággal becsülve</t>
  </si>
  <si>
    <t>negatív binomiális eloszlás – valószínűségi tömegfüggvény</t>
  </si>
  <si>
    <t>negatív binomiális eloszlás – kumulatív eloszlásfüggvény</t>
  </si>
  <si>
    <t>estimated with the relative frequency</t>
  </si>
  <si>
    <t>"Spielerfehlschluss"</t>
  </si>
  <si>
    <t>"gambler's fallacy" (a.k.a. the Monte Carlo fallacy)</t>
  </si>
  <si>
    <t>Binomialverteilung – Wahrscheinlichkeitsfunktion</t>
  </si>
  <si>
    <t>Binomialverteilung – kumulative Verteilungsfunktion</t>
  </si>
  <si>
    <t>elemi esemény valószínűségek szorzataként számoljuk</t>
  </si>
  <si>
    <t>wird berechnet als das Produkt von den Wahrscheinlichkeiten der Elementarereignisse</t>
  </si>
  <si>
    <t>calculated as the product of elementary event probabilities</t>
  </si>
  <si>
    <t>negative Binomialverteilung – Wahrscheinlichkeitsfunktion</t>
  </si>
  <si>
    <t>negative Binomialverteilung – kumulative Verteilungsfunktion</t>
  </si>
  <si>
    <t>binomial distribution – probability mass function</t>
  </si>
  <si>
    <t>negative binomial distribution – probability mass function</t>
  </si>
  <si>
    <t>negative binomial distribution – cumulative distribution function</t>
  </si>
  <si>
    <t>binomial distribution – cumulative distribution function</t>
  </si>
  <si>
    <t>We are rolling a regular (just) six-sided die the sides of which are number from 1 to 6.</t>
  </si>
  <si>
    <t>egyenletes eloszlás miatt</t>
  </si>
  <si>
    <t>wegen der Gleichverteilung</t>
  </si>
  <si>
    <t>because of uniform distribution</t>
  </si>
  <si>
    <t>A szerencsejátékos tévedése egy olyan következtetési hiba, amikor hibásan azt feltételezzük, hogy egymástól független események egymást befolyásolják.</t>
  </si>
  <si>
    <t>The gambler's fallacy is a kind of fallacy (false conclusion), where one mistakenly believes that independent events influence each other.</t>
  </si>
  <si>
    <t>Der Spielerfehlschluss ist ein logischer Fehlschluss, wenn man das glaubt, dass unabhängige Ereignisse einander beeinflussen.</t>
  </si>
  <si>
    <t>… ergeben zwei Versuche zwei 6?</t>
  </si>
  <si>
    <t>… ergeben zehn Versuche vier 6?</t>
  </si>
  <si>
    <t>… ergeben zehn Versuche höchstens vier 6?</t>
  </si>
  <si>
    <t>… ergeben zehn Versuche mindestens vier 6?</t>
  </si>
  <si>
    <t>A független elemi kimenetelek valószínűségét összeszorozzuk: (1/12)^1*(1-1/12)^4</t>
  </si>
  <si>
    <t>Wir multiplizieren die Wkeiten der unabhängigen elementaren Ausgänge: (1/12)^1*(1-1/12)^4</t>
  </si>
  <si>
    <t>We multiply the probabilities of the independent elementary outcomes: (1/12)^1*(1-1/12)^4</t>
  </si>
  <si>
    <t>A uniform distribution is supposed, so there are 12 equally probable outcomes.</t>
  </si>
  <si>
    <t>4 out of the 12 equally probable outcomes are divisible with three: 3, 6, 9, and 12.</t>
  </si>
  <si>
    <t>Aus 12 gleichwahrscheinlichen Ausgängen sind 4 teilbar mit drei: 3, 6, 9 und 12.</t>
  </si>
  <si>
    <t>A 12 azonos valószínűségű kimenetel közül 4 osztható hárommal: 3, 6, 9 és 12.</t>
  </si>
  <si>
    <t>A 12 azonos valószínűségű kimenetel közül 6 páros: 2, 4, 6, 8, 10 és 12.</t>
  </si>
  <si>
    <t>Aus 12 gleichwahrscheinlichen Ausgängen sind 6 gerade: 2, 4, 6, 8, 10 und 12.</t>
  </si>
  <si>
    <t>6 out of the 12 equally probable outcomes are even: 2, 4, 6, 8, 10, and 12.</t>
  </si>
  <si>
    <t>5 out of the 12 equally probable outcomes are divisible with five 5 and 10.</t>
  </si>
  <si>
    <t>Aus 12 gleichwahrscheinlichen Ausgängen sind 2 teilbar mit fünf: 5 und 10.</t>
  </si>
  <si>
    <t>A 12 azonos valószínűségű kimenetel közül 2 osztható öttel: 5 és 10.</t>
  </si>
  <si>
    <t>A 12 azonos valószínűségű kimenetel közül 7 nagyobb mint öt: 6, 7, 8, 9, 10, 11 és 12.</t>
  </si>
  <si>
    <t>Aus 12 gleichwahrscheinlichen Ausgängen sind 7 größer als fünf: 6, 7, 8, 9, 10, 11 und 12.</t>
  </si>
  <si>
    <t>9 out of the 12 equally probable outcomes are even: 6, 7, 8, 9, 10, 11, and 12.</t>
  </si>
  <si>
    <t>Egy mínusz a komplementer kumulatív binomiális eloszlás.</t>
  </si>
  <si>
    <t>Eins minus die komplementäre kumulative binomialsche Verteilung.</t>
  </si>
  <si>
    <t>One minus the complementary cumulative binomial distribution.</t>
  </si>
  <si>
    <t>Binomiale verteilung (Wkeitsfunktion).</t>
  </si>
  <si>
    <t>Binomial distribution (probability mass function).</t>
  </si>
  <si>
    <t>There are 12 such events: 1+12; 2+11; 3+10; … ; 11+2; 12+1.</t>
  </si>
  <si>
    <t>There are 7 such events: 1+6; 2+5; … 5+2; 6+1.</t>
  </si>
  <si>
    <t>Be EITHER the first number greater than 8 (p=4/12) and the second not greater (p=8/12), OR the other way round.</t>
  </si>
  <si>
    <t>Sei ENTWEDER die erste Zahl größer als 8 (p=4/12) und die zweite nicht größer (p=8/12), ODER umgekehrt.</t>
  </si>
  <si>
    <t>VAGY az első szám kell nagyobb legyen, mint 8 (p=4/12) és a másik nem nagyobb (p=8/12), VAGY fordítva.</t>
  </si>
  <si>
    <t>Kumulatív binomiális eloszlás a nyolcnál nem nagyobb dobásra (p=8/12)</t>
  </si>
  <si>
    <t>Kumulative binomiale Verteilung für den nicht-größer-als-acht Ausgang (p=8/12).</t>
  </si>
  <si>
    <t>Cumulative binomial distribution for the not-greater-than-eight outcome (p=8/12).</t>
  </si>
  <si>
    <t>A független elemi kimenetelek valószínűségét összeszorozzuk: (4/12)^2</t>
  </si>
  <si>
    <t>Wir multiplizieren die Wkeiten der unabhängigen elementaren Ausgänge: (4/12)^2</t>
  </si>
  <si>
    <t>We multiply the probabilities of the independent elementary outcomes: (4/12)^2</t>
  </si>
  <si>
    <t>The probability mass function of the negative binomial (among those: geometrical) distribution.</t>
  </si>
  <si>
    <t>The cumulative distribution function of the negative binomial (among those: geometrical) distribution.</t>
  </si>
  <si>
    <t>The probability that we get a successful outcome only for the "k"-th attempt can be calculated with the geometric distribution (a type of negative binomial distribution).</t>
  </si>
  <si>
    <t>The probability of "k" successful outcomes out of "n" attempts can be calculated with the binomial distribution.</t>
  </si>
  <si>
    <t>Now we are repeting the coin flipping as long as we get heads.</t>
  </si>
  <si>
    <t>Wkeitsfunktion der negativen binomialen (darunter: geometrischen) Verteilung.</t>
  </si>
  <si>
    <t>Kumulative Verteilung der negativen binomialen (darunter: geometrischen) Verteilung.</t>
  </si>
  <si>
    <t>Negatív binomiális (de nem geometrikus!) eloszlás tömegfüggvénye.</t>
  </si>
  <si>
    <t>Wkeitsfunktion der negativen binomialen (aber nicht geometrischen!) Verteilung.</t>
  </si>
  <si>
    <t>The probability mass function of the negative binomial (but not geometric!) distribution.</t>
  </si>
  <si>
    <t>Mi a valószínűsége, hogy tíz dobásból csak egy hatos lesz?</t>
  </si>
  <si>
    <t xml:space="preserve">Valószínűségi tömegfüggvény n = 10 kísérlet esetén, ha p = 0,5
</t>
  </si>
  <si>
    <t>Wahrscheinlichkeitsfunktion für n = 10 Versuche, wenn p = 0,5</t>
  </si>
  <si>
    <t>fejek száma, k</t>
  </si>
  <si>
    <t>Anzahl der Köpfe, k</t>
  </si>
  <si>
    <t>number of heads, k</t>
  </si>
  <si>
    <t>ki</t>
  </si>
  <si>
    <t>sikerek száma</t>
  </si>
  <si>
    <t>elemi valószínűség</t>
  </si>
  <si>
    <r>
      <t>Σ</t>
    </r>
    <r>
      <rPr>
        <i/>
        <sz val="11"/>
        <color theme="1"/>
        <rFont val="Calibri"/>
        <family val="2"/>
        <charset val="238"/>
        <scheme val="minor"/>
      </rPr>
      <t>p</t>
    </r>
    <r>
      <rPr>
        <i/>
        <vertAlign val="subscript"/>
        <sz val="11"/>
        <color theme="1"/>
        <rFont val="Calibri"/>
        <family val="2"/>
        <charset val="238"/>
        <scheme val="minor"/>
      </rPr>
      <t>i</t>
    </r>
  </si>
  <si>
    <r>
      <t>p</t>
    </r>
    <r>
      <rPr>
        <i/>
        <vertAlign val="subscript"/>
        <sz val="11"/>
        <color theme="1"/>
        <rFont val="Calibri"/>
        <family val="2"/>
        <charset val="238"/>
        <scheme val="minor"/>
      </rPr>
      <t>i</t>
    </r>
  </si>
  <si>
    <r>
      <t>k</t>
    </r>
    <r>
      <rPr>
        <i/>
        <vertAlign val="subscript"/>
        <sz val="11"/>
        <color theme="1"/>
        <rFont val="Calibri"/>
        <family val="2"/>
        <charset val="238"/>
        <scheme val="minor"/>
      </rPr>
      <t>i</t>
    </r>
  </si>
  <si>
    <t>k sikerszám valószínűsége n = 10 próbálkozás esetén</t>
  </si>
  <si>
    <t>Anzahl der Erfolge</t>
  </si>
  <si>
    <t>probability of k number of successes in case of n = 10 attempts</t>
  </si>
  <si>
    <t>number of successes</t>
  </si>
  <si>
    <t>Wkeit von k Erfolgen aus n = 10 Versuchen</t>
  </si>
  <si>
    <t>"cut-off" probability</t>
  </si>
  <si>
    <t>elementary probability</t>
  </si>
  <si>
    <t>elementare Wkeit</t>
  </si>
  <si>
    <t>"Abschnitt" (cut-off) Wkeit</t>
  </si>
  <si>
    <t>kumulatív eloszlásfüggvény, ha n = 10 és p = 0,5</t>
  </si>
  <si>
    <t>valószínűség, Δp(n,k)</t>
  </si>
  <si>
    <t>Wahrscheinlichkeit, Δp(n,k)</t>
  </si>
  <si>
    <t>probability, Δp(n,k)</t>
  </si>
  <si>
    <t>kumulative Verteilungsfunktion, wenn n = 10 und p = 0,5</t>
  </si>
  <si>
    <t>cumulative distribution function if n = 10 and p = 0.5</t>
  </si>
  <si>
    <t>Probability Mass Function in Case of n = 10 attempt if p = 0.5</t>
  </si>
  <si>
    <t>valószínűség, p(n,k)</t>
  </si>
  <si>
    <t>Wahrscheinlichkeit, p(n,k)</t>
  </si>
  <si>
    <t>probability, p(n,k)</t>
  </si>
  <si>
    <t>relatív eltérés</t>
  </si>
  <si>
    <t>relative Abweichung</t>
  </si>
  <si>
    <t>relative deviation</t>
  </si>
  <si>
    <t>A Poisson-eloszlás a binomiális eloszlás határeloszlása. Akkor használható jó közelítéssel, ha "n" nagy és "p" kicsi.</t>
  </si>
  <si>
    <t>The Poisson distribution is the limit distribution of the binomial distribution. It can be used as a good approximation if "n" is large and "p" is small.</t>
  </si>
  <si>
    <t>Die Poisson-Verteilung ist eine Grenzverteilung der Binomialvertteilung. Es dient als gute Annäherung wenn "n" groß und "p" klein ist.</t>
  </si>
  <si>
    <t>kumulatív valószínűség</t>
  </si>
  <si>
    <t>kumulierte Wkeit</t>
  </si>
  <si>
    <t>cumulative probability</t>
  </si>
  <si>
    <t>=q^9*p^1</t>
  </si>
  <si>
    <t>negatív binomiális eloszlás – 1-(komplementer kumulatív eloszlásfüggvény)</t>
  </si>
  <si>
    <t>negative Binomialverteilung – 1-(komplementäre kumulative Verteilungsfunktion)</t>
  </si>
  <si>
    <t>negative binomial distribution – 1-(complementary cumulative distribution function)</t>
  </si>
  <si>
    <t>binomiális eloszlás – 1-(komplementer kumulatív eloszlásfüggvény)</t>
  </si>
  <si>
    <t>Binomialverteilung – 1-(komplementäre kumulative Verteilungsfunktion)</t>
  </si>
  <si>
    <t>binomial distribution – 1-(complementary cumulative distribution function)</t>
  </si>
  <si>
    <t>… we get a ten at most for the hundredth roll?</t>
  </si>
  <si>
    <t>=p*(1-p)</t>
  </si>
  <si>
    <t>=(1-p)^21*p^1</t>
  </si>
  <si>
    <t>Was ist die Wkeit, dass die ersten sieben Patienten keine Impfung brauchen?</t>
  </si>
  <si>
    <t>=(1-p)^7</t>
  </si>
  <si>
    <t>Mit welcher Wkeit wird diese Menge genügend?</t>
  </si>
  <si>
    <t>Mit welcher Wkeit brauchen keine Patienten Impfung?</t>
  </si>
  <si>
    <t>Elméleti összefoglalás</t>
  </si>
  <si>
    <t>Review of the Theory</t>
  </si>
  <si>
    <t>a legfontosabb diszkrét eloszlások:</t>
  </si>
  <si>
    <t>die wichtigsten diskreten Verteilungen:</t>
  </si>
  <si>
    <t>the most important discrete distributions:</t>
  </si>
  <si>
    <t>diszkrét egyeneletes eloszlás</t>
  </si>
  <si>
    <t>diskrete Gleichverteilung</t>
  </si>
  <si>
    <t>discrete uniform distribution</t>
  </si>
  <si>
    <t>binomiális eloszlás</t>
  </si>
  <si>
    <t>Binomialverteilung</t>
  </si>
  <si>
    <t>binomial distribution</t>
  </si>
  <si>
    <t>geometrikus ("negbinom") eloszlás</t>
  </si>
  <si>
    <t>geometrische ("negbinom") Verteilung</t>
  </si>
  <si>
    <t>geometric ("negbinom") distribution</t>
  </si>
  <si>
    <t>Poisson-eloszlás</t>
  </si>
  <si>
    <t>Poisson-Verteilung</t>
  </si>
  <si>
    <t>Poisson-distribution</t>
  </si>
  <si>
    <t>a legfontosabb folytonos eloszlások:</t>
  </si>
  <si>
    <t>die wichtigsten stätigen Verteilungen:</t>
  </si>
  <si>
    <t>the most important continuous distributions:</t>
  </si>
  <si>
    <t>normális (Gauß-) eloszlás</t>
  </si>
  <si>
    <t>Normal (Gauß-) verteilung</t>
  </si>
  <si>
    <t>normal (Gaussian) distribution</t>
  </si>
  <si>
    <t>Student t-eloszlás</t>
  </si>
  <si>
    <t>Student t-Verteilung</t>
  </si>
  <si>
    <t>Student's t-distribution</t>
  </si>
  <si>
    <r>
      <t>χ</t>
    </r>
    <r>
      <rPr>
        <vertAlign val="superscript"/>
        <sz val="11"/>
        <color theme="1"/>
        <rFont val="Calibri"/>
        <family val="2"/>
        <charset val="238"/>
        <scheme val="minor"/>
      </rPr>
      <t>2</t>
    </r>
    <r>
      <rPr>
        <sz val="11"/>
        <color theme="1"/>
        <rFont val="Calibri"/>
        <family val="2"/>
        <charset val="238"/>
        <scheme val="minor"/>
      </rPr>
      <t>- (khínégyzet-) eloszlás</t>
    </r>
  </si>
  <si>
    <r>
      <t>χ</t>
    </r>
    <r>
      <rPr>
        <vertAlign val="superscript"/>
        <sz val="11"/>
        <color theme="1"/>
        <rFont val="Calibri"/>
        <family val="2"/>
        <charset val="238"/>
        <scheme val="minor"/>
      </rPr>
      <t>2</t>
    </r>
    <r>
      <rPr>
        <sz val="11"/>
        <color theme="1"/>
        <rFont val="Calibri"/>
        <family val="2"/>
        <charset val="238"/>
        <scheme val="minor"/>
      </rPr>
      <t>- (Chiquadrat-) Verteilung</t>
    </r>
  </si>
  <si>
    <r>
      <t>χ</t>
    </r>
    <r>
      <rPr>
        <vertAlign val="superscript"/>
        <sz val="11"/>
        <color theme="1"/>
        <rFont val="Calibri"/>
        <family val="2"/>
        <charset val="238"/>
        <scheme val="minor"/>
      </rPr>
      <t>2</t>
    </r>
    <r>
      <rPr>
        <sz val="11"/>
        <color theme="1"/>
        <rFont val="Calibri"/>
        <family val="2"/>
        <charset val="238"/>
        <scheme val="minor"/>
      </rPr>
      <t>- (chisquared) distribution</t>
    </r>
  </si>
  <si>
    <t>azonos valószínűségű diszkrét kimenetelek</t>
  </si>
  <si>
    <t>gleichwahrscheinliche diskrete Ausgänge</t>
  </si>
  <si>
    <t>equally probable discrete outcomes</t>
  </si>
  <si>
    <t>mekkora valószínűséggel lesz "n" kísérletből "k"-nak kedvező a kimenetele</t>
  </si>
  <si>
    <t>Mit welcher Wkeit gibt es "k" Erfolge aus "n" Versuchen</t>
  </si>
  <si>
    <t>what is the probability of having "k" successes out of "n" trials</t>
  </si>
  <si>
    <t>mekkora a valószínűsége, hogy a kísérletet "n"-szer kell megismételnem, mire először sikeres kimenetelt kapok</t>
  </si>
  <si>
    <t>Was ist die Wkeit, dass ich die Versuche "n"-mal wiederholen muss, um einen Erfolg zu bekommen</t>
  </si>
  <si>
    <t>what is the probability that the trial must be repeated "n" times to get a successful outcome</t>
  </si>
  <si>
    <t>a binomiális eloszlás határeloszlása, ha a siker "p" valószínűsége kicsi és a próbálkozások "n" száma nagy</t>
  </si>
  <si>
    <t>Grenzverteilung der Binomialverteilung, wenn die Erfolgwkeit "p" klien und die Anzahl der Versuche "n" groß ist</t>
  </si>
  <si>
    <t>limit distribution of the binomialdistribution if the "p" probability of success is little and the "n" number of trials is big</t>
  </si>
  <si>
    <t>a szimmetrikus binomiális eloszlás határeloszlása, ha "n" nagy</t>
  </si>
  <si>
    <t>Grenzverteilung der symmetrischen Binomialverteilung, wenn "n" groß ist</t>
  </si>
  <si>
    <t>limit distribution of the symmetric binomial distribution if "n" is big</t>
  </si>
  <si>
    <t>normális eloszlású változó mintából történő becslésére</t>
  </si>
  <si>
    <t>schätzt normalverteilte Variablen aus einer Stichprobe</t>
  </si>
  <si>
    <t>estimates normally distributed variables from a sample</t>
  </si>
  <si>
    <t>független standard normális eloszlású változók négyzetösszegeinek eloszlása</t>
  </si>
  <si>
    <t>Verteilung der Quadratensumme standardnormalverteilter unabhängiger Variablen</t>
  </si>
  <si>
    <t>distribution of the sum of squares of standard normally distributed independent variables</t>
  </si>
  <si>
    <t>kisszámú varációs lehetőség esetén kombinatorikus úton tudunk számolni</t>
  </si>
  <si>
    <t>im Falle von wenigen Variationsmöglichkeiten, man kann mit Kombinatorik rechnen</t>
  </si>
  <si>
    <t>in case of few variation possibilities, one can use combinatorics for calculations</t>
  </si>
  <si>
    <t>"közepes" számú variációs lehetőség esetén a változó jellegétől függő közelítő eloszlásokkal tudunk számolni</t>
  </si>
  <si>
    <t>im Falle von "mittelvielen" Variationsmöglichkeiten, man kann mit von Variablentyp abhängenden Aannäherungsverteilungen rechnen</t>
  </si>
  <si>
    <t>in case of "medium" number of variation possibilities, one can calculate with approximating distributions depending on the type of the variable</t>
  </si>
  <si>
    <t>nagyszámú variációs lehetőség esetén többnyire normális (vagy lognormális) eloszlással lehet számolni</t>
  </si>
  <si>
    <t>im Falle von großen Variationsmöglichkeiten, man kann fast immer mit Normal- (oder Lognormal-)verteilung rechnen</t>
  </si>
  <si>
    <t>in case of great variation possibilities, one can almost always calculate with normal (or lognormal) distribution</t>
  </si>
  <si>
    <t>… the outcome of exactly one out of five rolls will be 1?</t>
  </si>
  <si>
    <r>
      <t>Eine Serie von Zufallsexperimenten wird mit einer regelmäßigen Münze ausgeführt.</t>
    </r>
    <r>
      <rPr>
        <sz val="11"/>
        <color theme="1"/>
        <rFont val="Calibri"/>
        <family val="2"/>
        <charset val="238"/>
        <scheme val="minor"/>
      </rPr>
      <t/>
    </r>
  </si>
  <si>
    <t>… ergibt ein Versuch einen Kopf?</t>
  </si>
  <si>
    <t>… ergibt der Versuch einen Kopf, wenn wir davor schon zehnmal aus zehn Versuchen Köpfe geworfen haben?</t>
  </si>
  <si>
    <t>… ergibt nur der fünfte aus zehn Versuchen einen Kopf?</t>
  </si>
  <si>
    <t>Nun wiederholen wir das Münzenexperiment solang, bis es endlich einen Kopf ergibt.</t>
  </si>
  <si>
    <t>… ergibt es spätestens beim vierten Versuch einen Kopf?</t>
  </si>
  <si>
    <t>… ergibt es spätestens beim zehnten Versuch einen Kopf?</t>
  </si>
  <si>
    <t>Binomialverteilung, Wahrscheinlichkeitsfunktion</t>
  </si>
  <si>
    <t>Binomialverteilung, kumulative Verteilungsfunktion</t>
  </si>
  <si>
    <t>Binomialverteilung, 1-(komplementäre kumulative Verteilungsfunktion)</t>
  </si>
  <si>
    <t>wird berechnet als das Produkt der Wahrscheinlichkeiten der Elementarereignisse</t>
  </si>
  <si>
    <t>negative Binomialverteilung, Wahrscheinlichkeitsfunktion</t>
  </si>
  <si>
    <t>negative Binomialverteilung, kumulative Verteilungsfunktion</t>
  </si>
  <si>
    <t>Die Wkeit des Erreichens von "k" Erfolgen aus "n" Versuche kann durch die binomiale Verteilung berechnet werden.</t>
  </si>
  <si>
    <t>Die Wkeit, dass es nur bei dem "k"-ten Versuch einen günstigen Ausgang gibt, kann durch die geometrische Verteilung (ein Typ der negativen binomialen Verteilung) berechnet werden.</t>
  </si>
  <si>
    <t>Eine Serie von Münzexperimenten wird durchgeführt. In einem früheren Experiment ergaben 732 aus 2000 Versuchen einen Kopf.</t>
  </si>
  <si>
    <t>Auf Grund dieser Information, mit welcher Wkeit …</t>
  </si>
  <si>
    <t>wird mit der relativen Häufigkeit geschätzt</t>
  </si>
  <si>
    <t>„A szerencsejátékos tévedése”</t>
  </si>
  <si>
    <t>binomiális eloszlás, valószínűségi tömegfüggvény</t>
  </si>
  <si>
    <t>binomiális eloszlás, kumulatív eloszlásfüggvény</t>
  </si>
  <si>
    <t>binomial distribution, probability mass function</t>
  </si>
  <si>
    <t>binomial distribution, cumulative distribution function</t>
  </si>
  <si>
    <t>binomial distribution, 1-(complementary cumulative distribution function)</t>
  </si>
  <si>
    <t>binomiális eloszlás, 1-(komplementer kumulatív eloszlásfüggvény)</t>
  </si>
  <si>
    <t>negatív binomiális eloszlás, valószínűségi tömegfüggvény</t>
  </si>
  <si>
    <t>negatív binomiális eloszlás, kumulatív eloszlásfüggvény</t>
  </si>
  <si>
    <t>negative binomial distribution, probability mass function</t>
  </si>
  <si>
    <t>negative binomial distribution, cumulative distribution function</t>
  </si>
  <si>
    <t>binomial distribution, 1-(complementary, cumulative distribution function)</t>
  </si>
  <si>
    <t>„n” próbálkozásból „k” siker elérésének valószínűségét a binomiális eloszlással tudjuk kiszámolni.</t>
  </si>
  <si>
    <t>Annak a valószínűségét, hogy csak a „k”-adik próbálkozásra lesz csak sikeres kimenetel, a geometrikus eloszlással (a negatív binomiális eloszlás egy típusa) lehet kiszámolni.</t>
  </si>
  <si>
    <t>„levágási” valószínűség</t>
  </si>
  <si>
    <r>
      <t>k</t>
    </r>
    <r>
      <rPr>
        <i/>
        <vertAlign val="subscript"/>
        <sz val="11"/>
        <color theme="0" tint="-0.14999847407452621"/>
        <rFont val="Calibri"/>
        <family val="2"/>
        <charset val="238"/>
        <scheme val="minor"/>
      </rPr>
      <t>i</t>
    </r>
  </si>
  <si>
    <r>
      <t>p</t>
    </r>
    <r>
      <rPr>
        <i/>
        <vertAlign val="subscript"/>
        <sz val="11"/>
        <color theme="0" tint="-0.14999847407452621"/>
        <rFont val="Calibri"/>
        <family val="2"/>
        <charset val="238"/>
        <scheme val="minor"/>
      </rPr>
      <t>i</t>
    </r>
  </si>
  <si>
    <r>
      <t>Σ</t>
    </r>
    <r>
      <rPr>
        <i/>
        <sz val="11"/>
        <color theme="0" tint="-0.14999847407452621"/>
        <rFont val="Calibri"/>
        <family val="2"/>
        <charset val="238"/>
        <scheme val="minor"/>
      </rPr>
      <t>p</t>
    </r>
    <r>
      <rPr>
        <i/>
        <vertAlign val="subscript"/>
        <sz val="11"/>
        <color theme="0" tint="-0.14999847407452621"/>
        <rFont val="Calibri"/>
        <family val="2"/>
        <charset val="238"/>
        <scheme val="minor"/>
      </rPr>
      <t>i</t>
    </r>
  </si>
  <si>
    <t>Egy vizsgán feleletválasztós kérdéseket kell megválaszolni.</t>
  </si>
  <si>
    <t>Négy válaszlehetőség közül kell kiválasztani az egyetlen helyeset.</t>
  </si>
  <si>
    <t>Mi a valószínűsége annak, hogy a helyes választ véletlenül (tippelve) eltaláljuk?</t>
  </si>
  <si>
    <t>Helyes válaszért 4 pont, hibás válasz esetén -1 pont jár.</t>
  </si>
  <si>
    <t>Mekkora egy kérdés véletlen megválaszolásakor (tippeléskor) a kapott pont várható értéke?</t>
  </si>
  <si>
    <t>Hány pontot kellene adni a hibás válaszért, ha azt szeretném, hogy a véletlen kitöltés (tippelés) várható értéke 0 pont legyen? A helyes válaszért továbbra is 4 pont jár.</t>
  </si>
  <si>
    <t>A vizsga készítéséhez használt tesztadatbázis 100 kérdésből áll.</t>
  </si>
  <si>
    <t>Egy vizsga 10 kérdésből áll, melyeket az adatbázisból véletlenszerűen választanak ki.</t>
  </si>
  <si>
    <t>… mind a 10 kérdésre tudja a helyes választ?</t>
  </si>
  <si>
    <t>… a 2. kérdésre tudja a helyes választ?</t>
  </si>
  <si>
    <t>… csak a kérdések felére tudja a helyes választ?</t>
  </si>
  <si>
    <t>… csak az első 5 kérdésre tudja a helyes választ?</t>
  </si>
  <si>
    <t>In an exam, one has to answer multiple choice questions.</t>
  </si>
  <si>
    <t>One has to select the only correct answer out of four answer options.</t>
  </si>
  <si>
    <t>A correct answer is worth 4 points, an incorrect answer -1.</t>
  </si>
  <si>
    <t>What is the probability to select (guess) the correct answer by chance?</t>
  </si>
  <si>
    <t>What is the expected value of the score one would achieve if the answer is selected (guessed) randomly?</t>
  </si>
  <si>
    <t>How many points should be given for a wrong answer if I want that the expected value of the score achieved in case of guessing be zero? The correct answer is still worth 4 points.</t>
  </si>
  <si>
    <t>The test database used for preparing the exam contains 100 questions.</t>
  </si>
  <si>
    <t>Ezek közül egy adott hallgató 70-re tudja a helyes választ.</t>
  </si>
  <si>
    <t>Mi a valószínűsége annak, hogy ez a hallgató …</t>
  </si>
  <si>
    <t>Out of this, a certain student knows the correct answer for 70 questions.</t>
  </si>
  <si>
    <t>An exam consists of 10 questions, which are taken randomly from the database.</t>
  </si>
  <si>
    <t>What is the probability that this student …</t>
  </si>
  <si>
    <t>… knows the correct answer for all the 10 questions?</t>
  </si>
  <si>
    <t>… knows the correct answer for the 2nd question?</t>
  </si>
  <si>
    <t>… knows the correct answer only for the 2nd question?</t>
  </si>
  <si>
    <t>… csak 2 kérdésre tudja a helyes választ?</t>
  </si>
  <si>
    <t>… csak a 2. kérdésre tudja a helyes választ?</t>
  </si>
  <si>
    <t>… knows the correct answer only for 2 questions?</t>
  </si>
  <si>
    <t>… knows the correct answer only for half of the questions?</t>
  </si>
  <si>
    <t>… knows the correct answer only for the first 5 questions?</t>
  </si>
  <si>
    <t>In einer Prüfung muss man Multiple-Choice-Fragen (Einfachauswahl) beantworten.</t>
  </si>
  <si>
    <t>Man muss die einzige richtige Antwort aus vier Antwortmöglichkeiten wählen.</t>
  </si>
  <si>
    <t>Eine richtige Antwort ist 4 Punkte wert, eine falsche -1.</t>
  </si>
  <si>
    <t>Tipp:
„pontosan” = Valószínűségsűrűség-függvény (PDF)
„legfeljebb” = Kumulatív eloszlásfüggvény (CDF)
„legalább” = 1 – p(komplementer „legfeljebb”)</t>
  </si>
  <si>
    <t>Hint:
"exactly” = probability density (or mass) function (PDF)
"at most” = cumulative distribution function (CDF)
"at least” = 1 – p(complementary „at most”)</t>
  </si>
  <si>
    <t>Hinweis:
"genau” = Wahrscheinlichkeitsfunktion (PDF)
"höchstens” = kumulative Verteilungsfunktion (CDF)
"mindestens” = 1 – p(komplementär „höchstens”)</t>
  </si>
  <si>
    <t>Wir werfen einen regelmäßigen Würfel, dessen Seiten ab 1 bis zum 6 nummeriert sind.</t>
  </si>
  <si>
    <t>… ergibt ein Versuch einen 6?</t>
  </si>
  <si>
    <t>… ergeben zwei Versuche keinen 6?</t>
  </si>
  <si>
    <t>… ergeben zwei Versuche einen 6?</t>
  </si>
  <si>
    <t>… ergeben zwei versuche nur am ersten Mal einen 6?</t>
  </si>
  <si>
    <t>Nun widerholen wir das Würfelwerfen solang, bis es einmal endlich einen Sechser ergibt.</t>
  </si>
  <si>
    <t>… ergibt es nur genau beim vierten Versuch einen 6?</t>
  </si>
  <si>
    <t>… ergibt es spätestens beim vierten Versuch einen 6?</t>
  </si>
  <si>
    <t>Ich warf den Würfel schon neunmal und bekam neunmal 6. Mit welcher Wkeit bekomme ich am 10ten Mal wieder einen 6?</t>
  </si>
  <si>
    <t>Was ist die Wkeit, dass aus zehn Würfelwerfen nur das zehnte ein 6 ist?</t>
  </si>
  <si>
    <t>Was ist die Wkeit, dass aus zehn Würfelwerfen mindestens eins ein 6 ist?</t>
  </si>
  <si>
    <t>Was ist die Wkeit, dass aus zehn Würfelwerfens nur eins ein 6 ist?</t>
  </si>
  <si>
    <t>Was ist die Wkeit, dass bei der Wiederholung des Würfelwerfens, bekomme ich nur bei dem zehnten Versuch einen 6?</t>
  </si>
  <si>
    <t>… wird der Ausgang genau eines Werfens aus fünf Werfen 1?</t>
  </si>
  <si>
    <t>… wird der Ausgang genau eines Werfens aus zwei Werfen größer als 8?</t>
  </si>
  <si>
    <r>
      <rPr>
        <sz val="11"/>
        <rFont val="Calibri"/>
        <family val="2"/>
        <charset val="238"/>
        <scheme val="minor"/>
      </rPr>
      <t>*</t>
    </r>
    <r>
      <rPr>
        <sz val="11"/>
        <color theme="0" tint="-0.14999847407452621"/>
        <rFont val="Calibri"/>
        <family val="2"/>
        <charset val="238"/>
        <scheme val="minor"/>
      </rPr>
      <t>valamiért simán számolva nem jó neki</t>
    </r>
  </si>
  <si>
    <r>
      <rPr>
        <sz val="11"/>
        <rFont val="Calibri"/>
        <family val="2"/>
        <charset val="238"/>
        <scheme val="minor"/>
      </rPr>
      <t>*</t>
    </r>
    <r>
      <rPr>
        <sz val="11"/>
        <color theme="0" tint="-0.14999847407452621"/>
        <rFont val="Calibri"/>
        <family val="2"/>
        <charset val="238"/>
        <scheme val="minor"/>
      </rPr>
      <t>valamiért simán kiszámolva nem fogadja el helyesnek, pedig ugyanaz…</t>
    </r>
  </si>
  <si>
    <r>
      <rPr>
        <sz val="11"/>
        <rFont val="Calibri"/>
        <family val="2"/>
        <charset val="238"/>
        <scheme val="minor"/>
      </rPr>
      <t>*</t>
    </r>
    <r>
      <rPr>
        <sz val="11"/>
        <color theme="0" tint="-0.14999847407452621"/>
        <rFont val="Calibri"/>
        <family val="2"/>
        <charset val="238"/>
        <scheme val="minor"/>
      </rPr>
      <t>Valami baja van ebben az egy esetben a javítóformulának.</t>
    </r>
  </si>
  <si>
    <t>Az előző évi influenzajárvány idején 1738-en keresték fel egy város orvosi rendelőjét.</t>
  </si>
  <si>
    <t>Während der Grippenepidemie des letzten Jahres besuchten 1738 Patienten die Arztpraxis einer Stadt.</t>
  </si>
  <si>
    <t>During last years flu epidemic 1738 people patients visited the doctor's office in a town.</t>
  </si>
  <si>
    <t>In 553 Fällen wurde es als nötig befunden, eine Schutzimpfung zuzuführen.</t>
  </si>
  <si>
    <t>Nehmen wir an, dass dies Jahr die Impfungen im gleichen Verhältnis als begründet gefunden wurden.</t>
  </si>
  <si>
    <t>die Impfung ist begründet</t>
  </si>
  <si>
    <t>die Gesamtzahl der Patienten</t>
  </si>
  <si>
    <t>Heute erwarten wir 22 Patienten für Untersuchung in der Artztpraxis.</t>
  </si>
  <si>
    <t>Was ist die erwartete Anzahl der Patienten, die eine Impfung brauchen?</t>
  </si>
  <si>
    <t>Mit welcher Wkeit brauchen genau 7 Patienten aus allen Untersuchten eine Impfung?</t>
  </si>
  <si>
    <t>man berechnet mit der Wkeitsfunktion der Binomialverteilung</t>
  </si>
  <si>
    <t>Mit welcher Wkeit braucht der als 7te ankommende Patient Impfung?</t>
  </si>
  <si>
    <t>genau wie für jeden zufällig ausgewählten Patienten</t>
  </si>
  <si>
    <t>Was ist die Wkeit, dass aus allen Untersuchten nur der siebte Patient eine Impfung braucht?</t>
  </si>
  <si>
    <t>Was ist die Wkeit, dass der als siebte kommende Patient wird der erste, der Impfung braucht?</t>
  </si>
  <si>
    <t>man berechnet mit der Wkeitsfunktion der geometrischen Verteilung (eine Art negativer Binomialverteilungen).</t>
  </si>
  <si>
    <t>Was ist die Wkeit, dass spätestens der siebte Patient eine Impfung braucht?</t>
  </si>
  <si>
    <t>man berechnet mit der kumulativen Verteilungsfunktion der geometrischen Verteilung (eine Art negativer Binomialverteilungen).</t>
  </si>
  <si>
    <t>Heute stehen insgesamt 7 Impfungen in eurer Praxis zur verfügung.</t>
  </si>
  <si>
    <t>man berechnet mit der kumulativen Verteilungfunktion der Binomialverteilung</t>
  </si>
  <si>
    <t>Mit welcher Wkeit brauchen alle 22 Patienten Impfung?</t>
  </si>
  <si>
    <t>Produkt der Wahrscheinlichkeit des Eintrittes und der Anzahl der für den gegebenen Tag erwarteten Patienten.</t>
  </si>
  <si>
    <t>DieEintrittshäufigkeit einer Krankheit ist 0,01%.</t>
  </si>
  <si>
    <t>Was ist der Erwartungswert der Krankenanzahl in einer Stadt von 20000 Einwohnern?</t>
  </si>
  <si>
    <t>Die für Bereitung der Prüfung benutzte Testdatenbasis besteht aus 100 Fragen.</t>
  </si>
  <si>
    <t>Daraus weiß ein Student die richtigen Antworten für 70 Fragen.</t>
  </si>
  <si>
    <t>Eine Prüfung besteht aus 10 Fragen, die zufällig aus der obigen Datenbasis ausgewählt werden.</t>
  </si>
  <si>
    <t xml:space="preserve">
BINOM</t>
  </si>
  <si>
    <t xml:space="preserve">
POISSON</t>
  </si>
  <si>
    <t>Was ist die Wahrscheinlichkeit, dass dieser Student …</t>
  </si>
  <si>
    <t>… für alle 10 Fragen die richtige Antwort weiß?</t>
  </si>
  <si>
    <t>… für die zweite Frage die richtige Antwort weiß?</t>
  </si>
  <si>
    <t>… nur für die zweite Frage die richtige Antwort weiß?</t>
  </si>
  <si>
    <t>… nur für zwei Fragen die richtige Antwort weiß?</t>
  </si>
  <si>
    <t>… nur für die Hälfte der Fragen die richtige Antwort weiß?</t>
  </si>
  <si>
    <t>… nur für die erste fünf Fragen die richtige Antwort weiß?</t>
  </si>
  <si>
    <t>Wie viele Punkte sollten für eine falsche Antwort gegeben werden, wenn ich das will, dass der Erwartungswert der zufällig (d.h. mit Raten) erreichten Punkte null sei? Der Punktwert einer richtigen Antwort ist immer noch 4.</t>
  </si>
  <si>
    <t>Was ist die Wkeit, dass man die richtige Antwort zufällig (mit Raten) auswählt?</t>
  </si>
  <si>
    <t>Was ist der Erwartungswert der erreichten Punkte, wenn die Antwort zufällig (mit Raten) ausgewählt wird?</t>
  </si>
  <si>
    <t>xi</t>
  </si>
  <si>
    <t>pi</t>
  </si>
  <si>
    <t>pi*xi</t>
  </si>
  <si>
    <t>μ =</t>
  </si>
  <si>
    <t>p =</t>
  </si>
  <si>
    <t>n =</t>
  </si>
  <si>
    <t>Theoretische Zusammenfassung</t>
  </si>
  <si>
    <t>… the outcome of exactly one out of two rolls will be greater than 8?</t>
  </si>
  <si>
    <t>… the outcome of at least one out of two rolls will be greater than 8?</t>
  </si>
  <si>
    <t>… the outcome of both of two rolls will be greater than 8?</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</si>
</sst>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38"/>
      <scheme val="minor"/>
    </font>
    <font>
      <u/>
      <sz val="11"/>
      <color theme="10"/>
      <name val="Calibri"/>
      <family val="2"/>
      <charset val="238"/>
      <scheme val="minor"/>
    </font>
    <font>
      <u/>
      <sz val="11"/>
      <color theme="11"/>
      <name val="Calibri"/>
      <family val="2"/>
      <charset val="238"/>
      <scheme val="minor"/>
    </font>
    <font>
      <sz val="11"/>
      <color rgb="FFFF6600"/>
      <name val="Calibri"/>
      <family val="2"/>
      <charset val="238"/>
      <scheme val="minor"/>
    </font>
    <font>
      <vertAlign val="superscript"/>
      <sz val="11"/>
      <color theme="1"/>
      <name val="Calibri"/>
      <family val="2"/>
      <charset val="238"/>
      <scheme val="minor"/>
    </font>
    <font>
      <sz val="11"/>
      <color rgb="FF0000FF"/>
      <name val="Calibri"/>
      <family val="2"/>
      <charset val="238"/>
      <scheme val="minor"/>
    </font>
    <font>
      <sz val="16"/>
      <color theme="1"/>
      <name val="Arial"/>
      <family val="2"/>
      <charset val="238"/>
    </font>
    <font>
      <i/>
      <sz val="11"/>
      <color theme="1"/>
      <name val="Calibri"/>
      <family val="2"/>
      <charset val="238"/>
      <scheme val="minor"/>
    </font>
    <font>
      <i/>
      <vertAlign val="subscript"/>
      <sz val="11"/>
      <color theme="1"/>
      <name val="Calibri"/>
      <family val="2"/>
      <charset val="238"/>
      <scheme val="minor"/>
    </font>
    <font>
      <sz val="11"/>
      <color rgb="FF000000"/>
      <name val="Calibri"/>
      <family val="2"/>
      <charset val="238"/>
      <scheme val="minor"/>
    </font>
    <font>
      <sz val="11"/>
      <color rgb="FFFF0000"/>
      <name val="Calibri"/>
      <family val="2"/>
      <charset val="238"/>
      <scheme val="minor"/>
    </font>
    <font>
      <sz val="11"/>
      <color rgb="FF008000"/>
      <name val="Calibri"/>
      <family val="2"/>
      <charset val="238"/>
      <scheme val="minor"/>
    </font>
    <font>
      <b/>
      <sz val="11"/>
      <color theme="1"/>
      <name val="Calibri"/>
      <family val="2"/>
      <charset val="238"/>
      <scheme val="minor"/>
    </font>
    <font>
      <i/>
      <sz val="10"/>
      <color theme="1"/>
      <name val="Calibri"/>
      <family val="2"/>
      <charset val="238"/>
      <scheme val="minor"/>
    </font>
    <font>
      <sz val="11"/>
      <name val="Calibri"/>
      <family val="2"/>
      <charset val="238"/>
      <scheme val="minor"/>
    </font>
    <font>
      <sz val="11"/>
      <color theme="0" tint="-0.14999847407452621"/>
      <name val="Calibri"/>
      <family val="2"/>
      <charset val="238"/>
      <scheme val="minor"/>
    </font>
    <font>
      <i/>
      <sz val="11"/>
      <color theme="0" tint="-0.14999847407452621"/>
      <name val="Calibri"/>
      <family val="2"/>
      <charset val="238"/>
      <scheme val="minor"/>
    </font>
    <font>
      <i/>
      <vertAlign val="subscript"/>
      <sz val="11"/>
      <color theme="0" tint="-0.14999847407452621"/>
      <name val="Calibri"/>
      <family val="2"/>
      <charset val="238"/>
      <scheme val="minor"/>
    </font>
  </fonts>
  <fills count="8">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rgb="FF000000"/>
      </patternFill>
    </fill>
    <fill>
      <patternFill patternType="solid">
        <fgColor rgb="FFD9D9D9"/>
        <bgColor rgb="FF000000"/>
      </patternFill>
    </fill>
    <fill>
      <patternFill patternType="solid">
        <fgColor theme="9"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bottom/>
      <diagonal/>
    </border>
  </borders>
  <cellStyleXfs count="62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91">
    <xf numFmtId="0" fontId="0" fillId="0" borderId="0" xfId="0"/>
    <xf numFmtId="0" fontId="0" fillId="0" borderId="0" xfId="0" applyAlignment="1">
      <alignment wrapText="1"/>
    </xf>
    <xf numFmtId="0" fontId="3" fillId="0" borderId="0" xfId="0" applyFont="1" applyAlignment="1">
      <alignment wrapText="1"/>
    </xf>
    <xf numFmtId="0" fontId="5" fillId="0" borderId="0" xfId="0" applyFont="1" applyAlignment="1">
      <alignment wrapText="1"/>
    </xf>
    <xf numFmtId="0" fontId="0" fillId="3" borderId="2" xfId="0" applyFill="1" applyBorder="1" applyAlignment="1">
      <alignment wrapText="1"/>
    </xf>
    <xf numFmtId="0" fontId="0" fillId="4" borderId="0" xfId="0" applyFill="1"/>
    <xf numFmtId="0" fontId="0" fillId="4" borderId="0" xfId="0" applyFill="1" applyAlignment="1">
      <alignment wrapText="1"/>
    </xf>
    <xf numFmtId="0" fontId="6" fillId="0" borderId="1" xfId="0" applyFont="1" applyBorder="1" applyAlignment="1">
      <alignment wrapText="1"/>
    </xf>
    <xf numFmtId="0" fontId="0" fillId="4" borderId="0" xfId="0" quotePrefix="1" applyFill="1"/>
    <xf numFmtId="0" fontId="0" fillId="2" borderId="3" xfId="0" applyFill="1" applyBorder="1" applyProtection="1">
      <protection locked="0"/>
    </xf>
    <xf numFmtId="0" fontId="0" fillId="0" borderId="0" xfId="0" applyProtection="1">
      <protection locked="0"/>
    </xf>
    <xf numFmtId="0" fontId="0" fillId="0" borderId="0" xfId="0" applyAlignment="1" applyProtection="1">
      <alignment wrapText="1"/>
      <protection locked="0"/>
    </xf>
    <xf numFmtId="0" fontId="3" fillId="0" borderId="0" xfId="0" applyFont="1"/>
    <xf numFmtId="0" fontId="0" fillId="2" borderId="1" xfId="0" applyFill="1" applyBorder="1"/>
    <xf numFmtId="0" fontId="0" fillId="0" borderId="1" xfId="0" applyBorder="1"/>
    <xf numFmtId="0" fontId="9" fillId="0" borderId="0" xfId="0" applyFont="1"/>
    <xf numFmtId="0" fontId="9" fillId="5" borderId="1" xfId="0" applyFont="1" applyFill="1" applyBorder="1"/>
    <xf numFmtId="0" fontId="5" fillId="0" borderId="0" xfId="0" applyFont="1"/>
    <xf numFmtId="0" fontId="0" fillId="0" borderId="2" xfId="0" applyBorder="1" applyAlignment="1">
      <alignment wrapText="1"/>
    </xf>
    <xf numFmtId="0" fontId="0" fillId="4" borderId="0" xfId="0" applyFill="1" applyProtection="1">
      <protection locked="0"/>
    </xf>
    <xf numFmtId="0" fontId="0" fillId="4" borderId="0" xfId="0" applyFill="1" applyAlignment="1" applyProtection="1">
      <alignment wrapText="1"/>
      <protection locked="0"/>
    </xf>
    <xf numFmtId="0" fontId="0" fillId="4" borderId="0" xfId="0" quotePrefix="1" applyFill="1" applyProtection="1">
      <protection locked="0"/>
    </xf>
    <xf numFmtId="0" fontId="10" fillId="4" borderId="0" xfId="0" applyFont="1" applyFill="1"/>
    <xf numFmtId="0" fontId="10" fillId="4" borderId="0" xfId="0" quotePrefix="1" applyFont="1" applyFill="1"/>
    <xf numFmtId="0" fontId="10" fillId="6" borderId="0" xfId="0" applyFont="1" applyFill="1"/>
    <xf numFmtId="0" fontId="10" fillId="4" borderId="0" xfId="0" quotePrefix="1" applyFont="1" applyFill="1" applyAlignment="1"/>
    <xf numFmtId="0" fontId="0" fillId="0" borderId="2" xfId="0" applyBorder="1" applyAlignment="1">
      <alignment wrapText="1"/>
    </xf>
    <xf numFmtId="0" fontId="0" fillId="0" borderId="0" xfId="0" applyAlignment="1"/>
    <xf numFmtId="0" fontId="3" fillId="0" borderId="0" xfId="0" applyFont="1" applyAlignment="1"/>
    <xf numFmtId="0" fontId="5" fillId="0" borderId="0" xfId="0" applyFont="1" applyAlignment="1"/>
    <xf numFmtId="0" fontId="0" fillId="4" borderId="5" xfId="0" applyFill="1" applyBorder="1" applyAlignment="1">
      <alignment wrapText="1"/>
    </xf>
    <xf numFmtId="0" fontId="0" fillId="4" borderId="6" xfId="0" applyFill="1" applyBorder="1"/>
    <xf numFmtId="0" fontId="0" fillId="4" borderId="1" xfId="0" applyFill="1" applyBorder="1"/>
    <xf numFmtId="0" fontId="0" fillId="4" borderId="1" xfId="0" applyFill="1" applyBorder="1" applyAlignment="1">
      <alignment wrapText="1"/>
    </xf>
    <xf numFmtId="0" fontId="7" fillId="4" borderId="6" xfId="0" applyFont="1" applyFill="1" applyBorder="1" applyAlignment="1">
      <alignment wrapText="1"/>
    </xf>
    <xf numFmtId="0" fontId="7" fillId="4" borderId="6" xfId="0" applyFont="1" applyFill="1" applyBorder="1"/>
    <xf numFmtId="0" fontId="0" fillId="4" borderId="7" xfId="0" applyFill="1" applyBorder="1"/>
    <xf numFmtId="0" fontId="0" fillId="4" borderId="5" xfId="0" applyFill="1" applyBorder="1"/>
    <xf numFmtId="0" fontId="10" fillId="4" borderId="2" xfId="0" applyFont="1" applyFill="1" applyBorder="1"/>
    <xf numFmtId="0" fontId="11" fillId="4" borderId="2" xfId="0" applyFont="1" applyFill="1" applyBorder="1"/>
    <xf numFmtId="0" fontId="0" fillId="2" borderId="1" xfId="0" quotePrefix="1" applyFill="1" applyBorder="1"/>
    <xf numFmtId="0" fontId="0" fillId="0" borderId="1" xfId="0" applyFill="1" applyBorder="1" applyAlignment="1">
      <alignment wrapText="1"/>
    </xf>
    <xf numFmtId="0" fontId="0" fillId="0" borderId="0" xfId="0" applyAlignment="1"/>
    <xf numFmtId="0" fontId="3" fillId="0" borderId="0" xfId="0" quotePrefix="1" applyFont="1" applyAlignment="1"/>
    <xf numFmtId="0" fontId="0" fillId="0" borderId="0" xfId="0" quotePrefix="1" applyAlignment="1"/>
    <xf numFmtId="0" fontId="0" fillId="4" borderId="0" xfId="0" applyFill="1" applyBorder="1"/>
    <xf numFmtId="0" fontId="0" fillId="4" borderId="0" xfId="0" applyFill="1" applyBorder="1" applyAlignment="1">
      <alignment horizontal="center"/>
    </xf>
    <xf numFmtId="0" fontId="12" fillId="4" borderId="0" xfId="0" applyFont="1" applyFill="1" applyBorder="1" applyAlignment="1">
      <alignment wrapText="1"/>
    </xf>
    <xf numFmtId="0" fontId="0" fillId="4" borderId="0" xfId="0" applyFill="1" applyBorder="1" applyAlignment="1">
      <alignment wrapText="1"/>
    </xf>
    <xf numFmtId="0" fontId="13" fillId="4" borderId="0" xfId="0" applyFont="1" applyFill="1" applyBorder="1"/>
    <xf numFmtId="0" fontId="0" fillId="4" borderId="0" xfId="0" quotePrefix="1" applyFill="1" applyBorder="1"/>
    <xf numFmtId="0" fontId="12" fillId="4" borderId="0" xfId="0" applyFont="1" applyFill="1" applyBorder="1"/>
    <xf numFmtId="0" fontId="0" fillId="4" borderId="0" xfId="0" applyFill="1" applyBorder="1" applyAlignment="1">
      <alignment horizontal="right"/>
    </xf>
    <xf numFmtId="0" fontId="14" fillId="4" borderId="0" xfId="0" applyFont="1" applyFill="1"/>
    <xf numFmtId="0" fontId="14" fillId="4" borderId="0" xfId="0" quotePrefix="1" applyFont="1" applyFill="1"/>
    <xf numFmtId="0" fontId="14" fillId="6" borderId="0" xfId="0" applyFont="1" applyFill="1"/>
    <xf numFmtId="0" fontId="14" fillId="4" borderId="0" xfId="0" quotePrefix="1" applyFont="1" applyFill="1" applyAlignment="1"/>
    <xf numFmtId="0" fontId="0" fillId="7" borderId="1" xfId="0" applyFill="1" applyBorder="1"/>
    <xf numFmtId="0" fontId="0" fillId="3" borderId="5" xfId="0" applyFill="1" applyBorder="1" applyAlignment="1">
      <alignment wrapText="1"/>
    </xf>
    <xf numFmtId="0" fontId="0" fillId="3" borderId="6" xfId="0" applyFill="1" applyBorder="1" applyAlignment="1">
      <alignment wrapText="1"/>
    </xf>
    <xf numFmtId="0" fontId="10" fillId="4" borderId="0" xfId="0" applyFont="1" applyFill="1" applyAlignment="1"/>
    <xf numFmtId="0" fontId="10" fillId="6" borderId="0" xfId="0" applyFont="1" applyFill="1" applyAlignment="1"/>
    <xf numFmtId="0" fontId="0" fillId="2" borderId="1" xfId="0" applyFill="1" applyBorder="1" applyProtection="1">
      <protection locked="0"/>
    </xf>
    <xf numFmtId="0" fontId="14" fillId="4" borderId="0" xfId="0" applyFont="1" applyFill="1" applyAlignment="1"/>
    <xf numFmtId="0" fontId="14" fillId="6" borderId="0" xfId="0" applyFont="1" applyFill="1" applyAlignment="1"/>
    <xf numFmtId="0" fontId="14" fillId="4" borderId="0" xfId="0" applyFont="1" applyFill="1" applyProtection="1">
      <protection locked="0"/>
    </xf>
    <xf numFmtId="0" fontId="0" fillId="0" borderId="2" xfId="0" applyBorder="1" applyAlignment="1">
      <alignment wrapText="1"/>
    </xf>
    <xf numFmtId="0" fontId="0" fillId="4" borderId="0" xfId="0" applyFill="1" applyBorder="1" applyAlignment="1">
      <alignment wrapText="1"/>
    </xf>
    <xf numFmtId="0" fontId="15" fillId="4" borderId="0" xfId="0" applyFont="1" applyFill="1" applyBorder="1"/>
    <xf numFmtId="0" fontId="15" fillId="4" borderId="0" xfId="0" applyFont="1" applyFill="1" applyBorder="1" applyAlignment="1">
      <alignment wrapText="1"/>
    </xf>
    <xf numFmtId="0" fontId="16" fillId="4" borderId="0" xfId="0" applyFont="1" applyFill="1" applyBorder="1"/>
    <xf numFmtId="0" fontId="16" fillId="4" borderId="0" xfId="0" applyFont="1" applyFill="1" applyBorder="1" applyAlignment="1">
      <alignment wrapText="1"/>
    </xf>
    <xf numFmtId="0" fontId="15" fillId="4" borderId="0" xfId="0" quotePrefix="1" applyFont="1" applyFill="1" applyAlignment="1"/>
    <xf numFmtId="0" fontId="0" fillId="3" borderId="1" xfId="0" applyFill="1" applyBorder="1" applyAlignment="1">
      <alignment wrapText="1"/>
    </xf>
    <xf numFmtId="0" fontId="15" fillId="4" borderId="0" xfId="0" quotePrefix="1" applyFont="1" applyFill="1"/>
    <xf numFmtId="0" fontId="15" fillId="4" borderId="0" xfId="0" applyFont="1" applyFill="1"/>
    <xf numFmtId="0" fontId="0" fillId="3" borderId="8" xfId="0" applyFill="1" applyBorder="1" applyAlignment="1">
      <alignment wrapText="1"/>
    </xf>
    <xf numFmtId="0" fontId="14" fillId="4" borderId="0" xfId="0" applyFont="1" applyFill="1" applyBorder="1"/>
    <xf numFmtId="10" fontId="0" fillId="4" borderId="0" xfId="0" applyNumberFormat="1" applyFill="1"/>
    <xf numFmtId="0" fontId="6" fillId="3" borderId="1" xfId="0" applyFont="1" applyFill="1" applyBorder="1" applyAlignment="1">
      <alignment wrapText="1"/>
    </xf>
    <xf numFmtId="0" fontId="0" fillId="0" borderId="1" xfId="0" quotePrefix="1" applyFill="1" applyBorder="1" applyAlignment="1">
      <alignment wrapText="1"/>
    </xf>
    <xf numFmtId="0" fontId="10" fillId="4" borderId="1" xfId="0" applyFont="1" applyFill="1" applyBorder="1"/>
    <xf numFmtId="0" fontId="0" fillId="4" borderId="0" xfId="0" applyFill="1" applyBorder="1" applyAlignment="1">
      <alignment wrapText="1"/>
    </xf>
    <xf numFmtId="0" fontId="0" fillId="0" borderId="2" xfId="0" applyBorder="1" applyAlignment="1">
      <alignment wrapText="1"/>
    </xf>
    <xf numFmtId="0" fontId="0" fillId="0" borderId="4" xfId="0" applyBorder="1" applyAlignment="1">
      <alignment wrapText="1"/>
    </xf>
    <xf numFmtId="0" fontId="0" fillId="4" borderId="0" xfId="0" applyFill="1" applyBorder="1" applyAlignment="1"/>
    <xf numFmtId="0" fontId="13" fillId="4" borderId="0" xfId="0" applyFont="1" applyFill="1" applyBorder="1" applyAlignment="1">
      <alignment wrapText="1"/>
    </xf>
    <xf numFmtId="0" fontId="6" fillId="0" borderId="2" xfId="0" applyFont="1" applyBorder="1" applyAlignment="1">
      <alignment wrapText="1"/>
    </xf>
    <xf numFmtId="0" fontId="0" fillId="0" borderId="3" xfId="0" applyBorder="1" applyAlignment="1">
      <alignment wrapText="1"/>
    </xf>
    <xf numFmtId="0" fontId="0" fillId="4" borderId="0" xfId="0" applyFill="1" applyBorder="1" applyAlignment="1">
      <alignment horizontal="center" wrapText="1"/>
    </xf>
    <xf numFmtId="0" fontId="0" fillId="4" borderId="0" xfId="0" quotePrefix="1" applyFill="1" applyBorder="1" applyAlignment="1">
      <alignment wrapText="1"/>
    </xf>
  </cellXfs>
  <cellStyles count="623">
    <cellStyle name="Hivatkozás" xfId="1" builtinId="8" hidden="1"/>
    <cellStyle name="Hivatkozás" xfId="3" builtinId="8" hidden="1"/>
    <cellStyle name="Hivatkozás" xfId="5" builtinId="8" hidden="1"/>
    <cellStyle name="Hivatkozás" xfId="7" builtinId="8" hidden="1"/>
    <cellStyle name="Hivatkozás" xfId="9" builtinId="8" hidden="1"/>
    <cellStyle name="Hivatkozás" xfId="11" builtinId="8" hidden="1"/>
    <cellStyle name="Hivatkozás" xfId="13" builtinId="8" hidden="1"/>
    <cellStyle name="Hivatkozás" xfId="15" builtinId="8" hidden="1"/>
    <cellStyle name="Hivatkozás" xfId="17" builtinId="8" hidden="1"/>
    <cellStyle name="Hivatkozás" xfId="19" builtinId="8" hidden="1"/>
    <cellStyle name="Hivatkozás" xfId="21" builtinId="8" hidden="1"/>
    <cellStyle name="Hivatkozás" xfId="23" builtinId="8" hidden="1"/>
    <cellStyle name="Hivatkozás" xfId="25" builtinId="8" hidden="1"/>
    <cellStyle name="Hivatkozás" xfId="27" builtinId="8" hidden="1"/>
    <cellStyle name="Hivatkozás" xfId="29" builtinId="8" hidden="1"/>
    <cellStyle name="Hivatkozás" xfId="31" builtinId="8" hidden="1"/>
    <cellStyle name="Hivatkozás" xfId="33" builtinId="8" hidden="1"/>
    <cellStyle name="Hivatkozás" xfId="35" builtinId="8" hidden="1"/>
    <cellStyle name="Hivatkozás" xfId="37" builtinId="8" hidden="1"/>
    <cellStyle name="Hivatkozás" xfId="39" builtinId="8" hidden="1"/>
    <cellStyle name="Hivatkozás" xfId="41" builtinId="8" hidden="1"/>
    <cellStyle name="Hivatkozás" xfId="43" builtinId="8" hidden="1"/>
    <cellStyle name="Hivatkozás" xfId="45" builtinId="8" hidden="1"/>
    <cellStyle name="Hivatkozás" xfId="47" builtinId="8" hidden="1"/>
    <cellStyle name="Hivatkozás" xfId="49" builtinId="8" hidden="1"/>
    <cellStyle name="Hivatkozás" xfId="51" builtinId="8" hidden="1"/>
    <cellStyle name="Hivatkozás" xfId="53" builtinId="8" hidden="1"/>
    <cellStyle name="Hivatkozás" xfId="55" builtinId="8" hidden="1"/>
    <cellStyle name="Hivatkozás" xfId="57" builtinId="8" hidden="1"/>
    <cellStyle name="Hivatkozás" xfId="59" builtinId="8" hidden="1"/>
    <cellStyle name="Hivatkozás" xfId="61" builtinId="8" hidden="1"/>
    <cellStyle name="Hivatkozás" xfId="63" builtinId="8" hidden="1"/>
    <cellStyle name="Hivatkozás" xfId="65" builtinId="8" hidden="1"/>
    <cellStyle name="Hivatkozás" xfId="67" builtinId="8" hidden="1"/>
    <cellStyle name="Hivatkozás" xfId="69" builtinId="8" hidden="1"/>
    <cellStyle name="Hivatkozás" xfId="71" builtinId="8" hidden="1"/>
    <cellStyle name="Hivatkozás" xfId="73" builtinId="8" hidden="1"/>
    <cellStyle name="Hivatkozás" xfId="75" builtinId="8" hidden="1"/>
    <cellStyle name="Hivatkozás" xfId="77" builtinId="8" hidden="1"/>
    <cellStyle name="Hivatkozás" xfId="79" builtinId="8" hidden="1"/>
    <cellStyle name="Hivatkozás" xfId="81" builtinId="8" hidden="1"/>
    <cellStyle name="Hivatkozás" xfId="83" builtinId="8" hidden="1"/>
    <cellStyle name="Hivatkozás" xfId="85" builtinId="8" hidden="1"/>
    <cellStyle name="Hivatkozás" xfId="87" builtinId="8" hidden="1"/>
    <cellStyle name="Hivatkozás" xfId="89" builtinId="8" hidden="1"/>
    <cellStyle name="Hivatkozás" xfId="91" builtinId="8" hidden="1"/>
    <cellStyle name="Hivatkozás" xfId="93" builtinId="8" hidden="1"/>
    <cellStyle name="Hivatkozás" xfId="95" builtinId="8" hidden="1"/>
    <cellStyle name="Hivatkozás" xfId="97" builtinId="8" hidden="1"/>
    <cellStyle name="Hivatkozás" xfId="99" builtinId="8" hidden="1"/>
    <cellStyle name="Hivatkozás" xfId="101" builtinId="8" hidden="1"/>
    <cellStyle name="Hivatkozás" xfId="103" builtinId="8" hidden="1"/>
    <cellStyle name="Hivatkozás" xfId="105" builtinId="8" hidden="1"/>
    <cellStyle name="Hivatkozás" xfId="107" builtinId="8" hidden="1"/>
    <cellStyle name="Hivatkozás" xfId="109" builtinId="8" hidden="1"/>
    <cellStyle name="Hivatkozás" xfId="111" builtinId="8" hidden="1"/>
    <cellStyle name="Hivatkozás" xfId="113" builtinId="8" hidden="1"/>
    <cellStyle name="Hivatkozás" xfId="115" builtinId="8" hidden="1"/>
    <cellStyle name="Hivatkozás" xfId="117" builtinId="8" hidden="1"/>
    <cellStyle name="Hivatkozás" xfId="119" builtinId="8" hidden="1"/>
    <cellStyle name="Hivatkozás" xfId="121" builtinId="8" hidden="1"/>
    <cellStyle name="Hivatkozás" xfId="123" builtinId="8" hidden="1"/>
    <cellStyle name="Hivatkozás" xfId="125" builtinId="8" hidden="1"/>
    <cellStyle name="Hivatkozás" xfId="127" builtinId="8" hidden="1"/>
    <cellStyle name="Hivatkozás" xfId="129" builtinId="8" hidden="1"/>
    <cellStyle name="Hivatkozás" xfId="131" builtinId="8" hidden="1"/>
    <cellStyle name="Hivatkozás" xfId="133" builtinId="8" hidden="1"/>
    <cellStyle name="Hivatkozás" xfId="135" builtinId="8" hidden="1"/>
    <cellStyle name="Hivatkozás" xfId="137" builtinId="8" hidden="1"/>
    <cellStyle name="Hivatkozás" xfId="139" builtinId="8" hidden="1"/>
    <cellStyle name="Hivatkozás" xfId="141" builtinId="8" hidden="1"/>
    <cellStyle name="Hivatkozás" xfId="143" builtinId="8" hidden="1"/>
    <cellStyle name="Hivatkozás" xfId="145" builtinId="8" hidden="1"/>
    <cellStyle name="Hivatkozás" xfId="147" builtinId="8" hidden="1"/>
    <cellStyle name="Hivatkozás" xfId="149" builtinId="8" hidden="1"/>
    <cellStyle name="Hivatkozás" xfId="151" builtinId="8" hidden="1"/>
    <cellStyle name="Hivatkozás" xfId="153" builtinId="8" hidden="1"/>
    <cellStyle name="Hivatkozás" xfId="155" builtinId="8" hidden="1"/>
    <cellStyle name="Hivatkozás" xfId="157" builtinId="8" hidden="1"/>
    <cellStyle name="Hivatkozás" xfId="159" builtinId="8" hidden="1"/>
    <cellStyle name="Hivatkozás" xfId="161" builtinId="8" hidden="1"/>
    <cellStyle name="Hivatkozás" xfId="163" builtinId="8" hidden="1"/>
    <cellStyle name="Hivatkozás" xfId="165" builtinId="8" hidden="1"/>
    <cellStyle name="Hivatkozás" xfId="167" builtinId="8" hidden="1"/>
    <cellStyle name="Hivatkozás" xfId="169" builtinId="8" hidden="1"/>
    <cellStyle name="Hivatkozás" xfId="171" builtinId="8" hidden="1"/>
    <cellStyle name="Hivatkozás" xfId="173" builtinId="8" hidden="1"/>
    <cellStyle name="Hivatkozás" xfId="175" builtinId="8" hidden="1"/>
    <cellStyle name="Hivatkozás" xfId="177" builtinId="8" hidden="1"/>
    <cellStyle name="Hivatkozás" xfId="179" builtinId="8" hidden="1"/>
    <cellStyle name="Hivatkozás" xfId="181" builtinId="8" hidden="1"/>
    <cellStyle name="Hivatkozás" xfId="183" builtinId="8" hidden="1"/>
    <cellStyle name="Hivatkozás" xfId="185" builtinId="8" hidden="1"/>
    <cellStyle name="Hivatkozás" xfId="187" builtinId="8" hidden="1"/>
    <cellStyle name="Hivatkozás" xfId="189" builtinId="8" hidden="1"/>
    <cellStyle name="Hivatkozás" xfId="191" builtinId="8" hidden="1"/>
    <cellStyle name="Hivatkozás" xfId="193" builtinId="8" hidden="1"/>
    <cellStyle name="Hivatkozás" xfId="195" builtinId="8" hidden="1"/>
    <cellStyle name="Hivatkozás" xfId="197" builtinId="8" hidden="1"/>
    <cellStyle name="Hivatkozás" xfId="199" builtinId="8" hidden="1"/>
    <cellStyle name="Hivatkozás" xfId="201" builtinId="8" hidden="1"/>
    <cellStyle name="Hivatkozás" xfId="203" builtinId="8" hidden="1"/>
    <cellStyle name="Hivatkozás" xfId="205" builtinId="8" hidden="1"/>
    <cellStyle name="Hivatkozás" xfId="207" builtinId="8" hidden="1"/>
    <cellStyle name="Hivatkozás" xfId="209" builtinId="8" hidden="1"/>
    <cellStyle name="Hivatkozás" xfId="211" builtinId="8" hidden="1"/>
    <cellStyle name="Hivatkozás" xfId="213" builtinId="8" hidden="1"/>
    <cellStyle name="Hivatkozás" xfId="215" builtinId="8" hidden="1"/>
    <cellStyle name="Hivatkozás" xfId="217" builtinId="8" hidden="1"/>
    <cellStyle name="Hivatkozás" xfId="219" builtinId="8" hidden="1"/>
    <cellStyle name="Hivatkozás" xfId="221" builtinId="8" hidden="1"/>
    <cellStyle name="Hivatkozás" xfId="223" builtinId="8" hidden="1"/>
    <cellStyle name="Hivatkozás" xfId="225" builtinId="8" hidden="1"/>
    <cellStyle name="Hivatkozás" xfId="227" builtinId="8" hidden="1"/>
    <cellStyle name="Hivatkozás" xfId="229" builtinId="8" hidden="1"/>
    <cellStyle name="Hivatkozás" xfId="231" builtinId="8" hidden="1"/>
    <cellStyle name="Hivatkozás" xfId="233" builtinId="8" hidden="1"/>
    <cellStyle name="Hivatkozás" xfId="235" builtinId="8" hidden="1"/>
    <cellStyle name="Hivatkozás" xfId="237" builtinId="8" hidden="1"/>
    <cellStyle name="Hivatkozás" xfId="239" builtinId="8" hidden="1"/>
    <cellStyle name="Hivatkozás" xfId="241" builtinId="8" hidden="1"/>
    <cellStyle name="Hivatkozás" xfId="243" builtinId="8" hidden="1"/>
    <cellStyle name="Hivatkozás" xfId="245" builtinId="8" hidden="1"/>
    <cellStyle name="Hivatkozás" xfId="247" builtinId="8" hidden="1"/>
    <cellStyle name="Hivatkozás" xfId="249" builtinId="8" hidden="1"/>
    <cellStyle name="Hivatkozás" xfId="251" builtinId="8" hidden="1"/>
    <cellStyle name="Hivatkozás" xfId="253" builtinId="8" hidden="1"/>
    <cellStyle name="Hivatkozás" xfId="255" builtinId="8" hidden="1"/>
    <cellStyle name="Hivatkozás" xfId="257" builtinId="8" hidden="1"/>
    <cellStyle name="Hivatkozás" xfId="259" builtinId="8" hidden="1"/>
    <cellStyle name="Hivatkozás" xfId="261" builtinId="8" hidden="1"/>
    <cellStyle name="Hivatkozás" xfId="263" builtinId="8" hidden="1"/>
    <cellStyle name="Hivatkozás" xfId="265" builtinId="8" hidden="1"/>
    <cellStyle name="Hivatkozás" xfId="267" builtinId="8" hidden="1"/>
    <cellStyle name="Hivatkozás" xfId="269" builtinId="8" hidden="1"/>
    <cellStyle name="Hivatkozás" xfId="271" builtinId="8" hidden="1"/>
    <cellStyle name="Hivatkozás" xfId="273" builtinId="8" hidden="1"/>
    <cellStyle name="Hivatkozás" xfId="275" builtinId="8" hidden="1"/>
    <cellStyle name="Hivatkozás" xfId="277" builtinId="8" hidden="1"/>
    <cellStyle name="Hivatkozás" xfId="279" builtinId="8" hidden="1"/>
    <cellStyle name="Hivatkozás" xfId="281" builtinId="8" hidden="1"/>
    <cellStyle name="Hivatkozás" xfId="283" builtinId="8" hidden="1"/>
    <cellStyle name="Hivatkozás" xfId="285" builtinId="8" hidden="1"/>
    <cellStyle name="Hivatkozás" xfId="287" builtinId="8" hidden="1"/>
    <cellStyle name="Hivatkozás" xfId="289" builtinId="8" hidden="1"/>
    <cellStyle name="Hivatkozás" xfId="291" builtinId="8" hidden="1"/>
    <cellStyle name="Hivatkozás" xfId="293" builtinId="8" hidden="1"/>
    <cellStyle name="Hivatkozás" xfId="295" builtinId="8" hidden="1"/>
    <cellStyle name="Hivatkozás" xfId="297" builtinId="8" hidden="1"/>
    <cellStyle name="Hivatkozás" xfId="299" builtinId="8" hidden="1"/>
    <cellStyle name="Hivatkozás" xfId="301" builtinId="8" hidden="1"/>
    <cellStyle name="Hivatkozás" xfId="303" builtinId="8" hidden="1"/>
    <cellStyle name="Hivatkozás" xfId="305" builtinId="8" hidden="1"/>
    <cellStyle name="Hivatkozás" xfId="307" builtinId="8" hidden="1"/>
    <cellStyle name="Hivatkozás" xfId="309" builtinId="8" hidden="1"/>
    <cellStyle name="Hivatkozás" xfId="311" builtinId="8" hidden="1"/>
    <cellStyle name="Hivatkozás" xfId="313" builtinId="8" hidden="1"/>
    <cellStyle name="Hivatkozás" xfId="315" builtinId="8" hidden="1"/>
    <cellStyle name="Hivatkozás" xfId="317" builtinId="8" hidden="1"/>
    <cellStyle name="Hivatkozás" xfId="319" builtinId="8" hidden="1"/>
    <cellStyle name="Hivatkozás" xfId="321" builtinId="8" hidden="1"/>
    <cellStyle name="Hivatkozás" xfId="323" builtinId="8" hidden="1"/>
    <cellStyle name="Hivatkozás" xfId="325" builtinId="8" hidden="1"/>
    <cellStyle name="Hivatkozás" xfId="327" builtinId="8" hidden="1"/>
    <cellStyle name="Hivatkozás" xfId="329" builtinId="8" hidden="1"/>
    <cellStyle name="Hivatkozás" xfId="331" builtinId="8" hidden="1"/>
    <cellStyle name="Hivatkozás" xfId="333" builtinId="8" hidden="1"/>
    <cellStyle name="Hivatkozás" xfId="335" builtinId="8" hidden="1"/>
    <cellStyle name="Hivatkozás" xfId="337" builtinId="8" hidden="1"/>
    <cellStyle name="Hivatkozás" xfId="339" builtinId="8" hidden="1"/>
    <cellStyle name="Hivatkozás" xfId="341" builtinId="8" hidden="1"/>
    <cellStyle name="Hivatkozás" xfId="343" builtinId="8" hidden="1"/>
    <cellStyle name="Hivatkozás" xfId="345" builtinId="8" hidden="1"/>
    <cellStyle name="Hivatkozás" xfId="347" builtinId="8" hidden="1"/>
    <cellStyle name="Hivatkozás" xfId="349" builtinId="8" hidden="1"/>
    <cellStyle name="Hivatkozás" xfId="351" builtinId="8" hidden="1"/>
    <cellStyle name="Hivatkozás" xfId="353" builtinId="8" hidden="1"/>
    <cellStyle name="Hivatkozás" xfId="355" builtinId="8" hidden="1"/>
    <cellStyle name="Hivatkozás" xfId="357" builtinId="8" hidden="1"/>
    <cellStyle name="Hivatkozás" xfId="359" builtinId="8" hidden="1"/>
    <cellStyle name="Hivatkozás" xfId="361" builtinId="8" hidden="1"/>
    <cellStyle name="Hivatkozás" xfId="363" builtinId="8" hidden="1"/>
    <cellStyle name="Hivatkozás" xfId="365" builtinId="8" hidden="1"/>
    <cellStyle name="Hivatkozás" xfId="367" builtinId="8" hidden="1"/>
    <cellStyle name="Hivatkozás" xfId="369" builtinId="8" hidden="1"/>
    <cellStyle name="Hivatkozás" xfId="371" builtinId="8" hidden="1"/>
    <cellStyle name="Hivatkozás" xfId="373" builtinId="8" hidden="1"/>
    <cellStyle name="Hivatkozás" xfId="375" builtinId="8" hidden="1"/>
    <cellStyle name="Hivatkozás" xfId="377" builtinId="8" hidden="1"/>
    <cellStyle name="Hivatkozás" xfId="379" builtinId="8" hidden="1"/>
    <cellStyle name="Hivatkozás" xfId="381" builtinId="8" hidden="1"/>
    <cellStyle name="Hivatkozás" xfId="383" builtinId="8" hidden="1"/>
    <cellStyle name="Hivatkozás" xfId="385" builtinId="8" hidden="1"/>
    <cellStyle name="Hivatkozás" xfId="387" builtinId="8" hidden="1"/>
    <cellStyle name="Hivatkozás" xfId="389" builtinId="8" hidden="1"/>
    <cellStyle name="Hivatkozás" xfId="391" builtinId="8" hidden="1"/>
    <cellStyle name="Hivatkozás" xfId="393" builtinId="8" hidden="1"/>
    <cellStyle name="Hivatkozás" xfId="395" builtinId="8" hidden="1"/>
    <cellStyle name="Hivatkozás" xfId="397" builtinId="8" hidden="1"/>
    <cellStyle name="Hivatkozás" xfId="399" builtinId="8" hidden="1"/>
    <cellStyle name="Hivatkozás" xfId="401" builtinId="8" hidden="1"/>
    <cellStyle name="Hivatkozás" xfId="403" builtinId="8" hidden="1"/>
    <cellStyle name="Hivatkozás" xfId="405" builtinId="8" hidden="1"/>
    <cellStyle name="Hivatkozás" xfId="407" builtinId="8" hidden="1"/>
    <cellStyle name="Hivatkozás" xfId="409" builtinId="8" hidden="1"/>
    <cellStyle name="Hivatkozás" xfId="411" builtinId="8" hidden="1"/>
    <cellStyle name="Hivatkozás" xfId="413" builtinId="8" hidden="1"/>
    <cellStyle name="Hivatkozás" xfId="415" builtinId="8" hidden="1"/>
    <cellStyle name="Hivatkozás" xfId="417" builtinId="8" hidden="1"/>
    <cellStyle name="Hivatkozás" xfId="419" builtinId="8" hidden="1"/>
    <cellStyle name="Hivatkozás" xfId="421" builtinId="8" hidden="1"/>
    <cellStyle name="Hivatkozás" xfId="423" builtinId="8" hidden="1"/>
    <cellStyle name="Hivatkozás" xfId="425" builtinId="8" hidden="1"/>
    <cellStyle name="Hivatkozás" xfId="427" builtinId="8" hidden="1"/>
    <cellStyle name="Hivatkozás" xfId="429" builtinId="8" hidden="1"/>
    <cellStyle name="Hivatkozás" xfId="431" builtinId="8" hidden="1"/>
    <cellStyle name="Hivatkozás" xfId="433" builtinId="8" hidden="1"/>
    <cellStyle name="Hivatkozás" xfId="435" builtinId="8" hidden="1"/>
    <cellStyle name="Hivatkozás" xfId="437" builtinId="8" hidden="1"/>
    <cellStyle name="Hivatkozás" xfId="439" builtinId="8" hidden="1"/>
    <cellStyle name="Hivatkozás" xfId="441" builtinId="8" hidden="1"/>
    <cellStyle name="Hivatkozás" xfId="443" builtinId="8" hidden="1"/>
    <cellStyle name="Hivatkozás" xfId="445" builtinId="8" hidden="1"/>
    <cellStyle name="Hivatkozás" xfId="447" builtinId="8" hidden="1"/>
    <cellStyle name="Hivatkozás" xfId="449" builtinId="8" hidden="1"/>
    <cellStyle name="Hivatkozás" xfId="451" builtinId="8" hidden="1"/>
    <cellStyle name="Hivatkozás" xfId="453" builtinId="8" hidden="1"/>
    <cellStyle name="Hivatkozás" xfId="455" builtinId="8" hidden="1"/>
    <cellStyle name="Hivatkozás" xfId="457" builtinId="8" hidden="1"/>
    <cellStyle name="Hivatkozás" xfId="459" builtinId="8" hidden="1"/>
    <cellStyle name="Hivatkozás" xfId="461" builtinId="8" hidden="1"/>
    <cellStyle name="Hivatkozás" xfId="463" builtinId="8" hidden="1"/>
    <cellStyle name="Hivatkozás" xfId="465" builtinId="8" hidden="1"/>
    <cellStyle name="Hivatkozás" xfId="467" builtinId="8" hidden="1"/>
    <cellStyle name="Hivatkozás" xfId="469" builtinId="8" hidden="1"/>
    <cellStyle name="Hivatkozás" xfId="471" builtinId="8" hidden="1"/>
    <cellStyle name="Hivatkozás" xfId="473" builtinId="8" hidden="1"/>
    <cellStyle name="Hivatkozás" xfId="475" builtinId="8" hidden="1"/>
    <cellStyle name="Hivatkozás" xfId="477" builtinId="8" hidden="1"/>
    <cellStyle name="Hivatkozás" xfId="479" builtinId="8" hidden="1"/>
    <cellStyle name="Hivatkozás" xfId="481" builtinId="8" hidden="1"/>
    <cellStyle name="Hivatkozás" xfId="483" builtinId="8" hidden="1"/>
    <cellStyle name="Hivatkozás" xfId="485" builtinId="8" hidden="1"/>
    <cellStyle name="Hivatkozás" xfId="487" builtinId="8" hidden="1"/>
    <cellStyle name="Hivatkozás" xfId="489" builtinId="8" hidden="1"/>
    <cellStyle name="Hivatkozás" xfId="491" builtinId="8" hidden="1"/>
    <cellStyle name="Hivatkozás" xfId="493" builtinId="8" hidden="1"/>
    <cellStyle name="Hivatkozás" xfId="495" builtinId="8" hidden="1"/>
    <cellStyle name="Hivatkozás" xfId="497" builtinId="8" hidden="1"/>
    <cellStyle name="Hivatkozás" xfId="499" builtinId="8" hidden="1"/>
    <cellStyle name="Hivatkozás" xfId="501" builtinId="8" hidden="1"/>
    <cellStyle name="Hivatkozás" xfId="503" builtinId="8" hidden="1"/>
    <cellStyle name="Hivatkozás" xfId="505" builtinId="8" hidden="1"/>
    <cellStyle name="Hivatkozás" xfId="507" builtinId="8" hidden="1"/>
    <cellStyle name="Hivatkozás" xfId="509" builtinId="8" hidden="1"/>
    <cellStyle name="Hivatkozás" xfId="511" builtinId="8" hidden="1"/>
    <cellStyle name="Hivatkozás" xfId="513" builtinId="8" hidden="1"/>
    <cellStyle name="Hivatkozás" xfId="515" builtinId="8" hidden="1"/>
    <cellStyle name="Hivatkozás" xfId="517" builtinId="8" hidden="1"/>
    <cellStyle name="Hivatkozás" xfId="519" builtinId="8" hidden="1"/>
    <cellStyle name="Hivatkozás" xfId="521" builtinId="8" hidden="1"/>
    <cellStyle name="Hivatkozás" xfId="523" builtinId="8" hidden="1"/>
    <cellStyle name="Hivatkozás" xfId="525" builtinId="8" hidden="1"/>
    <cellStyle name="Hivatkozás" xfId="527" builtinId="8" hidden="1"/>
    <cellStyle name="Hivatkozás" xfId="529" builtinId="8" hidden="1"/>
    <cellStyle name="Hivatkozás" xfId="531" builtinId="8" hidden="1"/>
    <cellStyle name="Hivatkozás" xfId="533" builtinId="8" hidden="1"/>
    <cellStyle name="Hivatkozás" xfId="535" builtinId="8" hidden="1"/>
    <cellStyle name="Hivatkozás" xfId="537" builtinId="8" hidden="1"/>
    <cellStyle name="Hivatkozás" xfId="539" builtinId="8" hidden="1"/>
    <cellStyle name="Hivatkozás" xfId="541" builtinId="8" hidden="1"/>
    <cellStyle name="Hivatkozás" xfId="543" builtinId="8" hidden="1"/>
    <cellStyle name="Hivatkozás" xfId="545" builtinId="8" hidden="1"/>
    <cellStyle name="Hivatkozás" xfId="547" builtinId="8" hidden="1"/>
    <cellStyle name="Hivatkozás" xfId="549" builtinId="8" hidden="1"/>
    <cellStyle name="Hivatkozás" xfId="551" builtinId="8" hidden="1"/>
    <cellStyle name="Hivatkozás" xfId="553" builtinId="8" hidden="1"/>
    <cellStyle name="Hivatkozás" xfId="555" builtinId="8" hidden="1"/>
    <cellStyle name="Hivatkozás" xfId="557" builtinId="8" hidden="1"/>
    <cellStyle name="Hivatkozás" xfId="559" builtinId="8" hidden="1"/>
    <cellStyle name="Hivatkozás" xfId="561" builtinId="8" hidden="1"/>
    <cellStyle name="Hivatkozás" xfId="563" builtinId="8" hidden="1"/>
    <cellStyle name="Hivatkozás" xfId="565" builtinId="8" hidden="1"/>
    <cellStyle name="Hivatkozás" xfId="567" builtinId="8" hidden="1"/>
    <cellStyle name="Hivatkozás" xfId="569" builtinId="8" hidden="1"/>
    <cellStyle name="Hivatkozás" xfId="571" builtinId="8" hidden="1"/>
    <cellStyle name="Hivatkozás" xfId="573" builtinId="8" hidden="1"/>
    <cellStyle name="Hivatkozás" xfId="575" builtinId="8" hidden="1"/>
    <cellStyle name="Hivatkozás" xfId="577" builtinId="8" hidden="1"/>
    <cellStyle name="Hivatkozás" xfId="579" builtinId="8" hidden="1"/>
    <cellStyle name="Hivatkozás" xfId="581" builtinId="8" hidden="1"/>
    <cellStyle name="Hivatkozás" xfId="583" builtinId="8" hidden="1"/>
    <cellStyle name="Hivatkozás" xfId="585" builtinId="8" hidden="1"/>
    <cellStyle name="Hivatkozás" xfId="587" builtinId="8" hidden="1"/>
    <cellStyle name="Hivatkozás" xfId="589" builtinId="8" hidden="1"/>
    <cellStyle name="Hivatkozás" xfId="591" builtinId="8" hidden="1"/>
    <cellStyle name="Hivatkozás" xfId="593" builtinId="8" hidden="1"/>
    <cellStyle name="Hivatkozás" xfId="595" builtinId="8" hidden="1"/>
    <cellStyle name="Hivatkozás" xfId="597" builtinId="8" hidden="1"/>
    <cellStyle name="Hivatkozás" xfId="599" builtinId="8" hidden="1"/>
    <cellStyle name="Hivatkozás" xfId="601" builtinId="8" hidden="1"/>
    <cellStyle name="Hivatkozás" xfId="603" builtinId="8" hidden="1"/>
    <cellStyle name="Hivatkozás" xfId="605" builtinId="8" hidden="1"/>
    <cellStyle name="Hivatkozás" xfId="607" builtinId="8" hidden="1"/>
    <cellStyle name="Hivatkozás" xfId="609" builtinId="8" hidden="1"/>
    <cellStyle name="Hivatkozás" xfId="611" builtinId="8" hidden="1"/>
    <cellStyle name="Hivatkozás" xfId="613" builtinId="8" hidden="1"/>
    <cellStyle name="Hivatkozás" xfId="615" builtinId="8" hidden="1"/>
    <cellStyle name="Hivatkozás" xfId="617" builtinId="8" hidden="1"/>
    <cellStyle name="Hivatkozás" xfId="619" builtinId="8" hidden="1"/>
    <cellStyle name="Hivatkozás" xfId="621" builtinId="8" hidden="1"/>
    <cellStyle name="Látott hivatkozás" xfId="2" builtinId="9" hidden="1"/>
    <cellStyle name="Látott hivatkozás" xfId="4" builtinId="9" hidden="1"/>
    <cellStyle name="Látott hivatkozás" xfId="6" builtinId="9" hidden="1"/>
    <cellStyle name="Látott hivatkozás" xfId="8" builtinId="9" hidden="1"/>
    <cellStyle name="Látott hivatkozás" xfId="10" builtinId="9" hidden="1"/>
    <cellStyle name="Látott hivatkozás" xfId="12" builtinId="9" hidden="1"/>
    <cellStyle name="Látott hivatkozás" xfId="14" builtinId="9" hidden="1"/>
    <cellStyle name="Látott hivatkozás" xfId="16" builtinId="9" hidden="1"/>
    <cellStyle name="Látott hivatkozás" xfId="18" builtinId="9" hidden="1"/>
    <cellStyle name="Látott hivatkozás" xfId="20" builtinId="9" hidden="1"/>
    <cellStyle name="Látott hivatkozás" xfId="22" builtinId="9" hidden="1"/>
    <cellStyle name="Látott hivatkozás" xfId="24" builtinId="9" hidden="1"/>
    <cellStyle name="Látott hivatkozás" xfId="26" builtinId="9" hidden="1"/>
    <cellStyle name="Látott hivatkozás" xfId="28" builtinId="9" hidden="1"/>
    <cellStyle name="Látott hivatkozás" xfId="30" builtinId="9" hidden="1"/>
    <cellStyle name="Látott hivatkozás" xfId="32" builtinId="9" hidden="1"/>
    <cellStyle name="Látott hivatkozás" xfId="34" builtinId="9" hidden="1"/>
    <cellStyle name="Látott hivatkozás" xfId="36" builtinId="9" hidden="1"/>
    <cellStyle name="Látott hivatkozás" xfId="38" builtinId="9" hidden="1"/>
    <cellStyle name="Látott hivatkozás" xfId="40" builtinId="9" hidden="1"/>
    <cellStyle name="Látott hivatkozás" xfId="42" builtinId="9" hidden="1"/>
    <cellStyle name="Látott hivatkozás" xfId="44" builtinId="9" hidden="1"/>
    <cellStyle name="Látott hivatkozás" xfId="46" builtinId="9" hidden="1"/>
    <cellStyle name="Látott hivatkozás" xfId="48" builtinId="9" hidden="1"/>
    <cellStyle name="Látott hivatkozás" xfId="50" builtinId="9" hidden="1"/>
    <cellStyle name="Látott hivatkozás" xfId="52" builtinId="9" hidden="1"/>
    <cellStyle name="Látott hivatkozás" xfId="54" builtinId="9" hidden="1"/>
    <cellStyle name="Látott hivatkozás" xfId="56" builtinId="9" hidden="1"/>
    <cellStyle name="Látott hivatkozás" xfId="58" builtinId="9" hidden="1"/>
    <cellStyle name="Látott hivatkozás" xfId="60" builtinId="9" hidden="1"/>
    <cellStyle name="Látott hivatkozás" xfId="62" builtinId="9" hidden="1"/>
    <cellStyle name="Látott hivatkozás" xfId="64" builtinId="9" hidden="1"/>
    <cellStyle name="Látott hivatkozás" xfId="66" builtinId="9" hidden="1"/>
    <cellStyle name="Látott hivatkozás" xfId="68" builtinId="9" hidden="1"/>
    <cellStyle name="Látott hivatkozás" xfId="70" builtinId="9" hidden="1"/>
    <cellStyle name="Látott hivatkozás" xfId="72" builtinId="9" hidden="1"/>
    <cellStyle name="Látott hivatkozás" xfId="74" builtinId="9" hidden="1"/>
    <cellStyle name="Látott hivatkozás" xfId="76" builtinId="9" hidden="1"/>
    <cellStyle name="Látott hivatkozás" xfId="78" builtinId="9" hidden="1"/>
    <cellStyle name="Látott hivatkozás" xfId="80" builtinId="9" hidden="1"/>
    <cellStyle name="Látott hivatkozás" xfId="82" builtinId="9" hidden="1"/>
    <cellStyle name="Látott hivatkozás" xfId="84" builtinId="9" hidden="1"/>
    <cellStyle name="Látott hivatkozás" xfId="86" builtinId="9" hidden="1"/>
    <cellStyle name="Látott hivatkozás" xfId="88" builtinId="9" hidden="1"/>
    <cellStyle name="Látott hivatkozás" xfId="90" builtinId="9" hidden="1"/>
    <cellStyle name="Látott hivatkozás" xfId="92" builtinId="9" hidden="1"/>
    <cellStyle name="Látott hivatkozás" xfId="94" builtinId="9" hidden="1"/>
    <cellStyle name="Látott hivatkozás" xfId="96" builtinId="9" hidden="1"/>
    <cellStyle name="Látott hivatkozás" xfId="98" builtinId="9" hidden="1"/>
    <cellStyle name="Látott hivatkozás" xfId="100" builtinId="9" hidden="1"/>
    <cellStyle name="Látott hivatkozás" xfId="102" builtinId="9" hidden="1"/>
    <cellStyle name="Látott hivatkozás" xfId="104" builtinId="9" hidden="1"/>
    <cellStyle name="Látott hivatkozás" xfId="106" builtinId="9" hidden="1"/>
    <cellStyle name="Látott hivatkozás" xfId="108" builtinId="9" hidden="1"/>
    <cellStyle name="Látott hivatkozás" xfId="110" builtinId="9" hidden="1"/>
    <cellStyle name="Látott hivatkozás" xfId="112" builtinId="9" hidden="1"/>
    <cellStyle name="Látott hivatkozás" xfId="114" builtinId="9" hidden="1"/>
    <cellStyle name="Látott hivatkozás" xfId="116" builtinId="9" hidden="1"/>
    <cellStyle name="Látott hivatkozás" xfId="118" builtinId="9" hidden="1"/>
    <cellStyle name="Látott hivatkozás" xfId="120" builtinId="9" hidden="1"/>
    <cellStyle name="Látott hivatkozás" xfId="122" builtinId="9" hidden="1"/>
    <cellStyle name="Látott hivatkozás" xfId="124" builtinId="9" hidden="1"/>
    <cellStyle name="Látott hivatkozás" xfId="126" builtinId="9" hidden="1"/>
    <cellStyle name="Látott hivatkozás" xfId="128" builtinId="9" hidden="1"/>
    <cellStyle name="Látott hivatkozás" xfId="130" builtinId="9" hidden="1"/>
    <cellStyle name="Látott hivatkozás" xfId="132" builtinId="9" hidden="1"/>
    <cellStyle name="Látott hivatkozás" xfId="134" builtinId="9" hidden="1"/>
    <cellStyle name="Látott hivatkozás" xfId="136" builtinId="9" hidden="1"/>
    <cellStyle name="Látott hivatkozás" xfId="138" builtinId="9" hidden="1"/>
    <cellStyle name="Látott hivatkozás" xfId="140" builtinId="9" hidden="1"/>
    <cellStyle name="Látott hivatkozás" xfId="142" builtinId="9" hidden="1"/>
    <cellStyle name="Látott hivatkozás" xfId="144" builtinId="9" hidden="1"/>
    <cellStyle name="Látott hivatkozás" xfId="146" builtinId="9" hidden="1"/>
    <cellStyle name="Látott hivatkozás" xfId="148" builtinId="9" hidden="1"/>
    <cellStyle name="Látott hivatkozás" xfId="150" builtinId="9" hidden="1"/>
    <cellStyle name="Látott hivatkozás" xfId="152" builtinId="9" hidden="1"/>
    <cellStyle name="Látott hivatkozás" xfId="154" builtinId="9" hidden="1"/>
    <cellStyle name="Látott hivatkozás" xfId="156" builtinId="9" hidden="1"/>
    <cellStyle name="Látott hivatkozás" xfId="158" builtinId="9" hidden="1"/>
    <cellStyle name="Látott hivatkozás" xfId="160" builtinId="9" hidden="1"/>
    <cellStyle name="Látott hivatkozás" xfId="162" builtinId="9" hidden="1"/>
    <cellStyle name="Látott hivatkozás" xfId="164" builtinId="9" hidden="1"/>
    <cellStyle name="Látott hivatkozás" xfId="166" builtinId="9" hidden="1"/>
    <cellStyle name="Látott hivatkozás" xfId="168" builtinId="9" hidden="1"/>
    <cellStyle name="Látott hivatkozás" xfId="170" builtinId="9" hidden="1"/>
    <cellStyle name="Látott hivatkozás" xfId="172" builtinId="9" hidden="1"/>
    <cellStyle name="Látott hivatkozás" xfId="174" builtinId="9" hidden="1"/>
    <cellStyle name="Látott hivatkozás" xfId="176" builtinId="9" hidden="1"/>
    <cellStyle name="Látott hivatkozás" xfId="178" builtinId="9" hidden="1"/>
    <cellStyle name="Látott hivatkozás" xfId="180" builtinId="9" hidden="1"/>
    <cellStyle name="Látott hivatkozás" xfId="182" builtinId="9" hidden="1"/>
    <cellStyle name="Látott hivatkozás" xfId="184" builtinId="9" hidden="1"/>
    <cellStyle name="Látott hivatkozás" xfId="186" builtinId="9" hidden="1"/>
    <cellStyle name="Látott hivatkozás" xfId="188" builtinId="9" hidden="1"/>
    <cellStyle name="Látott hivatkozás" xfId="190" builtinId="9" hidden="1"/>
    <cellStyle name="Látott hivatkozás" xfId="192" builtinId="9" hidden="1"/>
    <cellStyle name="Látott hivatkozás" xfId="194" builtinId="9" hidden="1"/>
    <cellStyle name="Látott hivatkozás" xfId="196" builtinId="9" hidden="1"/>
    <cellStyle name="Látott hivatkozás" xfId="198" builtinId="9" hidden="1"/>
    <cellStyle name="Látott hivatkozás" xfId="200" builtinId="9" hidden="1"/>
    <cellStyle name="Látott hivatkozás" xfId="202" builtinId="9" hidden="1"/>
    <cellStyle name="Látott hivatkozás" xfId="204" builtinId="9" hidden="1"/>
    <cellStyle name="Látott hivatkozás" xfId="206" builtinId="9" hidden="1"/>
    <cellStyle name="Látott hivatkozás" xfId="208" builtinId="9" hidden="1"/>
    <cellStyle name="Látott hivatkozás" xfId="210" builtinId="9" hidden="1"/>
    <cellStyle name="Látott hivatkozás" xfId="212" builtinId="9" hidden="1"/>
    <cellStyle name="Látott hivatkozás" xfId="214" builtinId="9" hidden="1"/>
    <cellStyle name="Látott hivatkozás" xfId="216" builtinId="9" hidden="1"/>
    <cellStyle name="Látott hivatkozás" xfId="218" builtinId="9" hidden="1"/>
    <cellStyle name="Látott hivatkozás" xfId="220" builtinId="9" hidden="1"/>
    <cellStyle name="Látott hivatkozás" xfId="222" builtinId="9" hidden="1"/>
    <cellStyle name="Látott hivatkozás" xfId="224" builtinId="9" hidden="1"/>
    <cellStyle name="Látott hivatkozás" xfId="226" builtinId="9" hidden="1"/>
    <cellStyle name="Látott hivatkozás" xfId="228" builtinId="9" hidden="1"/>
    <cellStyle name="Látott hivatkozás" xfId="230" builtinId="9" hidden="1"/>
    <cellStyle name="Látott hivatkozás" xfId="232" builtinId="9" hidden="1"/>
    <cellStyle name="Látott hivatkozás" xfId="234" builtinId="9" hidden="1"/>
    <cellStyle name="Látott hivatkozás" xfId="236" builtinId="9" hidden="1"/>
    <cellStyle name="Látott hivatkozás" xfId="238" builtinId="9" hidden="1"/>
    <cellStyle name="Látott hivatkozás" xfId="240" builtinId="9" hidden="1"/>
    <cellStyle name="Látott hivatkozás" xfId="242" builtinId="9" hidden="1"/>
    <cellStyle name="Látott hivatkozás" xfId="244" builtinId="9" hidden="1"/>
    <cellStyle name="Látott hivatkozás" xfId="246" builtinId="9" hidden="1"/>
    <cellStyle name="Látott hivatkozás" xfId="248" builtinId="9" hidden="1"/>
    <cellStyle name="Látott hivatkozás" xfId="250" builtinId="9" hidden="1"/>
    <cellStyle name="Látott hivatkozás" xfId="252" builtinId="9" hidden="1"/>
    <cellStyle name="Látott hivatkozás" xfId="254" builtinId="9" hidden="1"/>
    <cellStyle name="Látott hivatkozás" xfId="256" builtinId="9" hidden="1"/>
    <cellStyle name="Látott hivatkozás" xfId="258" builtinId="9" hidden="1"/>
    <cellStyle name="Látott hivatkozás" xfId="260" builtinId="9" hidden="1"/>
    <cellStyle name="Látott hivatkozás" xfId="262" builtinId="9" hidden="1"/>
    <cellStyle name="Látott hivatkozás" xfId="264" builtinId="9" hidden="1"/>
    <cellStyle name="Látott hivatkozás" xfId="266" builtinId="9" hidden="1"/>
    <cellStyle name="Látott hivatkozás" xfId="268" builtinId="9" hidden="1"/>
    <cellStyle name="Látott hivatkozás" xfId="270" builtinId="9" hidden="1"/>
    <cellStyle name="Látott hivatkozás" xfId="272" builtinId="9" hidden="1"/>
    <cellStyle name="Látott hivatkozás" xfId="274" builtinId="9" hidden="1"/>
    <cellStyle name="Látott hivatkozás" xfId="276" builtinId="9" hidden="1"/>
    <cellStyle name="Látott hivatkozás" xfId="278" builtinId="9" hidden="1"/>
    <cellStyle name="Látott hivatkozás" xfId="280" builtinId="9" hidden="1"/>
    <cellStyle name="Látott hivatkozás" xfId="282" builtinId="9" hidden="1"/>
    <cellStyle name="Látott hivatkozás" xfId="284" builtinId="9" hidden="1"/>
    <cellStyle name="Látott hivatkozás" xfId="286" builtinId="9" hidden="1"/>
    <cellStyle name="Látott hivatkozás" xfId="288" builtinId="9" hidden="1"/>
    <cellStyle name="Látott hivatkozás" xfId="290" builtinId="9" hidden="1"/>
    <cellStyle name="Látott hivatkozás" xfId="292" builtinId="9" hidden="1"/>
    <cellStyle name="Látott hivatkozás" xfId="294" builtinId="9" hidden="1"/>
    <cellStyle name="Látott hivatkozás" xfId="296" builtinId="9" hidden="1"/>
    <cellStyle name="Látott hivatkozás" xfId="298" builtinId="9" hidden="1"/>
    <cellStyle name="Látott hivatkozás" xfId="300" builtinId="9" hidden="1"/>
    <cellStyle name="Látott hivatkozás" xfId="302" builtinId="9" hidden="1"/>
    <cellStyle name="Látott hivatkozás" xfId="304" builtinId="9" hidden="1"/>
    <cellStyle name="Látott hivatkozás" xfId="306" builtinId="9" hidden="1"/>
    <cellStyle name="Látott hivatkozás" xfId="308" builtinId="9" hidden="1"/>
    <cellStyle name="Látott hivatkozás" xfId="310" builtinId="9" hidden="1"/>
    <cellStyle name="Látott hivatkozás" xfId="312" builtinId="9" hidden="1"/>
    <cellStyle name="Látott hivatkozás" xfId="314" builtinId="9" hidden="1"/>
    <cellStyle name="Látott hivatkozás" xfId="316" builtinId="9" hidden="1"/>
    <cellStyle name="Látott hivatkozás" xfId="318" builtinId="9" hidden="1"/>
    <cellStyle name="Látott hivatkozás" xfId="320" builtinId="9" hidden="1"/>
    <cellStyle name="Látott hivatkozás" xfId="322" builtinId="9" hidden="1"/>
    <cellStyle name="Látott hivatkozás" xfId="324" builtinId="9" hidden="1"/>
    <cellStyle name="Látott hivatkozás" xfId="326" builtinId="9" hidden="1"/>
    <cellStyle name="Látott hivatkozás" xfId="328" builtinId="9" hidden="1"/>
    <cellStyle name="Látott hivatkozás" xfId="330" builtinId="9" hidden="1"/>
    <cellStyle name="Látott hivatkozás" xfId="332" builtinId="9" hidden="1"/>
    <cellStyle name="Látott hivatkozás" xfId="334" builtinId="9" hidden="1"/>
    <cellStyle name="Látott hivatkozás" xfId="336" builtinId="9" hidden="1"/>
    <cellStyle name="Látott hivatkozás" xfId="338" builtinId="9" hidden="1"/>
    <cellStyle name="Látott hivatkozás" xfId="340" builtinId="9" hidden="1"/>
    <cellStyle name="Látott hivatkozás" xfId="342" builtinId="9" hidden="1"/>
    <cellStyle name="Látott hivatkozás" xfId="344" builtinId="9" hidden="1"/>
    <cellStyle name="Látott hivatkozás" xfId="346" builtinId="9" hidden="1"/>
    <cellStyle name="Látott hivatkozás" xfId="348" builtinId="9" hidden="1"/>
    <cellStyle name="Látott hivatkozás" xfId="350" builtinId="9" hidden="1"/>
    <cellStyle name="Látott hivatkozás" xfId="352" builtinId="9" hidden="1"/>
    <cellStyle name="Látott hivatkozás" xfId="354" builtinId="9" hidden="1"/>
    <cellStyle name="Látott hivatkozás" xfId="356" builtinId="9" hidden="1"/>
    <cellStyle name="Látott hivatkozás" xfId="358" builtinId="9" hidden="1"/>
    <cellStyle name="Látott hivatkozás" xfId="360" builtinId="9" hidden="1"/>
    <cellStyle name="Látott hivatkozás" xfId="362" builtinId="9" hidden="1"/>
    <cellStyle name="Látott hivatkozás" xfId="364" builtinId="9" hidden="1"/>
    <cellStyle name="Látott hivatkozás" xfId="366" builtinId="9" hidden="1"/>
    <cellStyle name="Látott hivatkozás" xfId="368" builtinId="9" hidden="1"/>
    <cellStyle name="Látott hivatkozás" xfId="370" builtinId="9" hidden="1"/>
    <cellStyle name="Látott hivatkozás" xfId="372" builtinId="9" hidden="1"/>
    <cellStyle name="Látott hivatkozás" xfId="374" builtinId="9" hidden="1"/>
    <cellStyle name="Látott hivatkozás" xfId="376" builtinId="9" hidden="1"/>
    <cellStyle name="Látott hivatkozás" xfId="378" builtinId="9" hidden="1"/>
    <cellStyle name="Látott hivatkozás" xfId="380" builtinId="9" hidden="1"/>
    <cellStyle name="Látott hivatkozás" xfId="382" builtinId="9" hidden="1"/>
    <cellStyle name="Látott hivatkozás" xfId="384" builtinId="9" hidden="1"/>
    <cellStyle name="Látott hivatkozás" xfId="386" builtinId="9" hidden="1"/>
    <cellStyle name="Látott hivatkozás" xfId="388" builtinId="9" hidden="1"/>
    <cellStyle name="Látott hivatkozás" xfId="390" builtinId="9" hidden="1"/>
    <cellStyle name="Látott hivatkozás" xfId="392" builtinId="9" hidden="1"/>
    <cellStyle name="Látott hivatkozás" xfId="394" builtinId="9" hidden="1"/>
    <cellStyle name="Látott hivatkozás" xfId="396" builtinId="9" hidden="1"/>
    <cellStyle name="Látott hivatkozás" xfId="398" builtinId="9" hidden="1"/>
    <cellStyle name="Látott hivatkozás" xfId="400" builtinId="9" hidden="1"/>
    <cellStyle name="Látott hivatkozás" xfId="402" builtinId="9" hidden="1"/>
    <cellStyle name="Látott hivatkozás" xfId="404" builtinId="9" hidden="1"/>
    <cellStyle name="Látott hivatkozás" xfId="406" builtinId="9" hidden="1"/>
    <cellStyle name="Látott hivatkozás" xfId="408" builtinId="9" hidden="1"/>
    <cellStyle name="Látott hivatkozás" xfId="410" builtinId="9" hidden="1"/>
    <cellStyle name="Látott hivatkozás" xfId="412" builtinId="9" hidden="1"/>
    <cellStyle name="Látott hivatkozás" xfId="414" builtinId="9" hidden="1"/>
    <cellStyle name="Látott hivatkozás" xfId="416" builtinId="9" hidden="1"/>
    <cellStyle name="Látott hivatkozás" xfId="418" builtinId="9" hidden="1"/>
    <cellStyle name="Látott hivatkozás" xfId="420" builtinId="9" hidden="1"/>
    <cellStyle name="Látott hivatkozás" xfId="422" builtinId="9" hidden="1"/>
    <cellStyle name="Látott hivatkozás" xfId="424" builtinId="9" hidden="1"/>
    <cellStyle name="Látott hivatkozás" xfId="426" builtinId="9" hidden="1"/>
    <cellStyle name="Látott hivatkozás" xfId="428" builtinId="9" hidden="1"/>
    <cellStyle name="Látott hivatkozás" xfId="430" builtinId="9" hidden="1"/>
    <cellStyle name="Látott hivatkozás" xfId="432" builtinId="9" hidden="1"/>
    <cellStyle name="Látott hivatkozás" xfId="434" builtinId="9" hidden="1"/>
    <cellStyle name="Látott hivatkozás" xfId="436" builtinId="9" hidden="1"/>
    <cellStyle name="Látott hivatkozás" xfId="438" builtinId="9" hidden="1"/>
    <cellStyle name="Látott hivatkozás" xfId="440" builtinId="9" hidden="1"/>
    <cellStyle name="Látott hivatkozás" xfId="442" builtinId="9" hidden="1"/>
    <cellStyle name="Látott hivatkozás" xfId="444" builtinId="9" hidden="1"/>
    <cellStyle name="Látott hivatkozás" xfId="446" builtinId="9" hidden="1"/>
    <cellStyle name="Látott hivatkozás" xfId="448" builtinId="9" hidden="1"/>
    <cellStyle name="Látott hivatkozás" xfId="450" builtinId="9" hidden="1"/>
    <cellStyle name="Látott hivatkozás" xfId="452" builtinId="9" hidden="1"/>
    <cellStyle name="Látott hivatkozás" xfId="454" builtinId="9" hidden="1"/>
    <cellStyle name="Látott hivatkozás" xfId="456" builtinId="9" hidden="1"/>
    <cellStyle name="Látott hivatkozás" xfId="458" builtinId="9" hidden="1"/>
    <cellStyle name="Látott hivatkozás" xfId="460" builtinId="9" hidden="1"/>
    <cellStyle name="Látott hivatkozás" xfId="462" builtinId="9" hidden="1"/>
    <cellStyle name="Látott hivatkozás" xfId="464" builtinId="9" hidden="1"/>
    <cellStyle name="Látott hivatkozás" xfId="466" builtinId="9" hidden="1"/>
    <cellStyle name="Látott hivatkozás" xfId="468" builtinId="9" hidden="1"/>
    <cellStyle name="Látott hivatkozás" xfId="470" builtinId="9" hidden="1"/>
    <cellStyle name="Látott hivatkozás" xfId="472" builtinId="9" hidden="1"/>
    <cellStyle name="Látott hivatkozás" xfId="474" builtinId="9" hidden="1"/>
    <cellStyle name="Látott hivatkozás" xfId="476" builtinId="9" hidden="1"/>
    <cellStyle name="Látott hivatkozás" xfId="478" builtinId="9" hidden="1"/>
    <cellStyle name="Látott hivatkozás" xfId="480" builtinId="9" hidden="1"/>
    <cellStyle name="Látott hivatkozás" xfId="482" builtinId="9" hidden="1"/>
    <cellStyle name="Látott hivatkozás" xfId="484" builtinId="9" hidden="1"/>
    <cellStyle name="Látott hivatkozás" xfId="486" builtinId="9" hidden="1"/>
    <cellStyle name="Látott hivatkozás" xfId="488" builtinId="9" hidden="1"/>
    <cellStyle name="Látott hivatkozás" xfId="490" builtinId="9" hidden="1"/>
    <cellStyle name="Látott hivatkozás" xfId="492" builtinId="9" hidden="1"/>
    <cellStyle name="Látott hivatkozás" xfId="494" builtinId="9" hidden="1"/>
    <cellStyle name="Látott hivatkozás" xfId="496" builtinId="9" hidden="1"/>
    <cellStyle name="Látott hivatkozás" xfId="498" builtinId="9" hidden="1"/>
    <cellStyle name="Látott hivatkozás" xfId="500" builtinId="9" hidden="1"/>
    <cellStyle name="Látott hivatkozás" xfId="502" builtinId="9" hidden="1"/>
    <cellStyle name="Látott hivatkozás" xfId="504" builtinId="9" hidden="1"/>
    <cellStyle name="Látott hivatkozás" xfId="506" builtinId="9" hidden="1"/>
    <cellStyle name="Látott hivatkozás" xfId="508" builtinId="9" hidden="1"/>
    <cellStyle name="Látott hivatkozás" xfId="510" builtinId="9" hidden="1"/>
    <cellStyle name="Látott hivatkozás" xfId="512" builtinId="9" hidden="1"/>
    <cellStyle name="Látott hivatkozás" xfId="514" builtinId="9" hidden="1"/>
    <cellStyle name="Látott hivatkozás" xfId="516" builtinId="9" hidden="1"/>
    <cellStyle name="Látott hivatkozás" xfId="518" builtinId="9" hidden="1"/>
    <cellStyle name="Látott hivatkozás" xfId="520" builtinId="9" hidden="1"/>
    <cellStyle name="Látott hivatkozás" xfId="522" builtinId="9" hidden="1"/>
    <cellStyle name="Látott hivatkozás" xfId="524" builtinId="9" hidden="1"/>
    <cellStyle name="Látott hivatkozás" xfId="526" builtinId="9" hidden="1"/>
    <cellStyle name="Látott hivatkozás" xfId="528" builtinId="9" hidden="1"/>
    <cellStyle name="Látott hivatkozás" xfId="530" builtinId="9" hidden="1"/>
    <cellStyle name="Látott hivatkozás" xfId="532" builtinId="9" hidden="1"/>
    <cellStyle name="Látott hivatkozás" xfId="534" builtinId="9" hidden="1"/>
    <cellStyle name="Látott hivatkozás" xfId="536" builtinId="9" hidden="1"/>
    <cellStyle name="Látott hivatkozás" xfId="538" builtinId="9" hidden="1"/>
    <cellStyle name="Látott hivatkozás" xfId="540" builtinId="9" hidden="1"/>
    <cellStyle name="Látott hivatkozás" xfId="542" builtinId="9" hidden="1"/>
    <cellStyle name="Látott hivatkozás" xfId="544" builtinId="9" hidden="1"/>
    <cellStyle name="Látott hivatkozás" xfId="546" builtinId="9" hidden="1"/>
    <cellStyle name="Látott hivatkozás" xfId="548" builtinId="9" hidden="1"/>
    <cellStyle name="Látott hivatkozás" xfId="550" builtinId="9" hidden="1"/>
    <cellStyle name="Látott hivatkozás" xfId="552" builtinId="9" hidden="1"/>
    <cellStyle name="Látott hivatkozás" xfId="554" builtinId="9" hidden="1"/>
    <cellStyle name="Látott hivatkozás" xfId="556" builtinId="9" hidden="1"/>
    <cellStyle name="Látott hivatkozás" xfId="558" builtinId="9" hidden="1"/>
    <cellStyle name="Látott hivatkozás" xfId="560" builtinId="9" hidden="1"/>
    <cellStyle name="Látott hivatkozás" xfId="562" builtinId="9" hidden="1"/>
    <cellStyle name="Látott hivatkozás" xfId="564" builtinId="9" hidden="1"/>
    <cellStyle name="Látott hivatkozás" xfId="566" builtinId="9" hidden="1"/>
    <cellStyle name="Látott hivatkozás" xfId="568" builtinId="9" hidden="1"/>
    <cellStyle name="Látott hivatkozás" xfId="570" builtinId="9" hidden="1"/>
    <cellStyle name="Látott hivatkozás" xfId="572" builtinId="9" hidden="1"/>
    <cellStyle name="Látott hivatkozás" xfId="574" builtinId="9" hidden="1"/>
    <cellStyle name="Látott hivatkozás" xfId="576" builtinId="9" hidden="1"/>
    <cellStyle name="Látott hivatkozás" xfId="578" builtinId="9" hidden="1"/>
    <cellStyle name="Látott hivatkozás" xfId="580" builtinId="9" hidden="1"/>
    <cellStyle name="Látott hivatkozás" xfId="582" builtinId="9" hidden="1"/>
    <cellStyle name="Látott hivatkozás" xfId="584" builtinId="9" hidden="1"/>
    <cellStyle name="Látott hivatkozás" xfId="586" builtinId="9" hidden="1"/>
    <cellStyle name="Látott hivatkozás" xfId="588" builtinId="9" hidden="1"/>
    <cellStyle name="Látott hivatkozás" xfId="590" builtinId="9" hidden="1"/>
    <cellStyle name="Látott hivatkozás" xfId="592" builtinId="9" hidden="1"/>
    <cellStyle name="Látott hivatkozás" xfId="594" builtinId="9" hidden="1"/>
    <cellStyle name="Látott hivatkozás" xfId="596" builtinId="9" hidden="1"/>
    <cellStyle name="Látott hivatkozás" xfId="598" builtinId="9" hidden="1"/>
    <cellStyle name="Látott hivatkozás" xfId="600" builtinId="9" hidden="1"/>
    <cellStyle name="Látott hivatkozás" xfId="602" builtinId="9" hidden="1"/>
    <cellStyle name="Látott hivatkozás" xfId="604" builtinId="9" hidden="1"/>
    <cellStyle name="Látott hivatkozás" xfId="606" builtinId="9" hidden="1"/>
    <cellStyle name="Látott hivatkozás" xfId="608" builtinId="9" hidden="1"/>
    <cellStyle name="Látott hivatkozás" xfId="610" builtinId="9" hidden="1"/>
    <cellStyle name="Látott hivatkozás" xfId="612" builtinId="9" hidden="1"/>
    <cellStyle name="Látott hivatkozás" xfId="614" builtinId="9" hidden="1"/>
    <cellStyle name="Látott hivatkozás" xfId="616" builtinId="9" hidden="1"/>
    <cellStyle name="Látott hivatkozás" xfId="618" builtinId="9" hidden="1"/>
    <cellStyle name="Látott hivatkozás" xfId="620" builtinId="9" hidden="1"/>
    <cellStyle name="Látott hivatkozás" xfId="622" builtinId="9" hidden="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'1'!$M$61</c:f>
          <c:strCache>
            <c:ptCount val="1"/>
            <c:pt idx="0">
              <c:v>cumulative distribution function if n = 10 and p = 0.5</c:v>
            </c:pt>
          </c:strCache>
        </c:strRef>
      </c:tx>
      <c:layout/>
      <c:overlay val="0"/>
      <c:txPr>
        <a:bodyPr/>
        <a:lstStyle/>
        <a:p>
          <a:pPr>
            <a:defRPr sz="1400"/>
          </a:pPr>
          <a:endParaRPr lang="hu-HU"/>
        </a:p>
      </c:txPr>
    </c:title>
    <c:autoTitleDeleted val="0"/>
    <c:plotArea>
      <c:layout>
        <c:manualLayout>
          <c:layoutTarget val="inner"/>
          <c:xMode val="edge"/>
          <c:yMode val="edge"/>
          <c:x val="0.12455165354330699"/>
          <c:y val="0.15136876006441199"/>
          <c:w val="0.84071842519685003"/>
          <c:h val="0.70580800588332304"/>
        </c:manualLayout>
      </c:layout>
      <c:scatterChart>
        <c:scatterStyle val="lineMarker"/>
        <c:varyColors val="0"/>
        <c:ser>
          <c:idx val="0"/>
          <c:order val="0"/>
          <c:tx>
            <c:strRef>
              <c:f>'1'!$E$55</c:f>
              <c:strCache>
                <c:ptCount val="1"/>
                <c:pt idx="0">
                  <c:v>p</c:v>
                </c:pt>
              </c:strCache>
            </c:strRef>
          </c:tx>
          <c:marker>
            <c:symbol val="none"/>
          </c:marker>
          <c:xVal>
            <c:numRef>
              <c:f>'1'!$D$56:$D$76</c:f>
              <c:numCache>
                <c:formatCode>General</c:formatCode>
                <c:ptCount val="21"/>
                <c:pt idx="0">
                  <c:v>0</c:v>
                </c:pt>
                <c:pt idx="1">
                  <c:v>1</c:v>
                </c:pt>
                <c:pt idx="2">
                  <c:v>1</c:v>
                </c:pt>
                <c:pt idx="3">
                  <c:v>2</c:v>
                </c:pt>
                <c:pt idx="4">
                  <c:v>2</c:v>
                </c:pt>
                <c:pt idx="5">
                  <c:v>3</c:v>
                </c:pt>
                <c:pt idx="6">
                  <c:v>3</c:v>
                </c:pt>
                <c:pt idx="7">
                  <c:v>4</c:v>
                </c:pt>
                <c:pt idx="8">
                  <c:v>4</c:v>
                </c:pt>
                <c:pt idx="9">
                  <c:v>5</c:v>
                </c:pt>
                <c:pt idx="10">
                  <c:v>5</c:v>
                </c:pt>
                <c:pt idx="11">
                  <c:v>6</c:v>
                </c:pt>
                <c:pt idx="12">
                  <c:v>6</c:v>
                </c:pt>
                <c:pt idx="13">
                  <c:v>7</c:v>
                </c:pt>
                <c:pt idx="14">
                  <c:v>7</c:v>
                </c:pt>
                <c:pt idx="15">
                  <c:v>8</c:v>
                </c:pt>
                <c:pt idx="16">
                  <c:v>8</c:v>
                </c:pt>
                <c:pt idx="17">
                  <c:v>9</c:v>
                </c:pt>
                <c:pt idx="18">
                  <c:v>9</c:v>
                </c:pt>
                <c:pt idx="19">
                  <c:v>10</c:v>
                </c:pt>
                <c:pt idx="20">
                  <c:v>10</c:v>
                </c:pt>
              </c:numCache>
            </c:numRef>
          </c:xVal>
          <c:yVal>
            <c:numRef>
              <c:f>'1'!$E$56:$E$76</c:f>
              <c:numCache>
                <c:formatCode>General</c:formatCode>
                <c:ptCount val="21"/>
                <c:pt idx="0">
                  <c:v>9.765625E-4</c:v>
                </c:pt>
                <c:pt idx="1">
                  <c:v>9.765625E-4</c:v>
                </c:pt>
                <c:pt idx="2">
                  <c:v>1.0742187500000002E-2</c:v>
                </c:pt>
                <c:pt idx="3">
                  <c:v>1.0742187500000002E-2</c:v>
                </c:pt>
                <c:pt idx="4">
                  <c:v>5.4687499999999972E-2</c:v>
                </c:pt>
                <c:pt idx="5">
                  <c:v>5.4687499999999972E-2</c:v>
                </c:pt>
                <c:pt idx="6">
                  <c:v>0.171875</c:v>
                </c:pt>
                <c:pt idx="7">
                  <c:v>0.171875</c:v>
                </c:pt>
                <c:pt idx="8">
                  <c:v>0.37695312500000006</c:v>
                </c:pt>
                <c:pt idx="9">
                  <c:v>0.37695312500000006</c:v>
                </c:pt>
                <c:pt idx="10">
                  <c:v>0.62304687500000011</c:v>
                </c:pt>
                <c:pt idx="11">
                  <c:v>0.62304687500000011</c:v>
                </c:pt>
                <c:pt idx="12">
                  <c:v>0.82812500000000022</c:v>
                </c:pt>
                <c:pt idx="13">
                  <c:v>0.82812500000000022</c:v>
                </c:pt>
                <c:pt idx="14">
                  <c:v>0.94531250000000022</c:v>
                </c:pt>
                <c:pt idx="15">
                  <c:v>0.94531250000000022</c:v>
                </c:pt>
                <c:pt idx="16">
                  <c:v>0.98925781250000022</c:v>
                </c:pt>
                <c:pt idx="17">
                  <c:v>0.98925781250000022</c:v>
                </c:pt>
                <c:pt idx="18">
                  <c:v>0.99902343750000022</c:v>
                </c:pt>
                <c:pt idx="19">
                  <c:v>0.99902343750000022</c:v>
                </c:pt>
                <c:pt idx="20">
                  <c:v>1.0000000000000002</c:v>
                </c:pt>
              </c:numCache>
            </c:numRef>
          </c:yVal>
          <c:smooth val="0"/>
        </c:ser>
        <c:dLbls>
          <c:showLegendKey val="0"/>
          <c:showVal val="0"/>
          <c:showCatName val="0"/>
          <c:showSerName val="0"/>
          <c:showPercent val="0"/>
          <c:showBubbleSize val="0"/>
        </c:dLbls>
        <c:axId val="176467968"/>
        <c:axId val="176469888"/>
      </c:scatterChart>
      <c:valAx>
        <c:axId val="176467968"/>
        <c:scaling>
          <c:orientation val="minMax"/>
          <c:max val="10"/>
        </c:scaling>
        <c:delete val="0"/>
        <c:axPos val="b"/>
        <c:majorGridlines/>
        <c:title>
          <c:tx>
            <c:strRef>
              <c:f>'1'!$M$49</c:f>
              <c:strCache>
                <c:ptCount val="1"/>
                <c:pt idx="0">
                  <c:v>number of heads, k</c:v>
                </c:pt>
              </c:strCache>
            </c:strRef>
          </c:tx>
          <c:layout/>
          <c:overlay val="0"/>
          <c:txPr>
            <a:bodyPr/>
            <a:lstStyle/>
            <a:p>
              <a:pPr>
                <a:defRPr sz="1400"/>
              </a:pPr>
              <a:endParaRPr lang="hu-HU"/>
            </a:p>
          </c:txPr>
        </c:title>
        <c:numFmt formatCode="General" sourceLinked="1"/>
        <c:majorTickMark val="out"/>
        <c:minorTickMark val="none"/>
        <c:tickLblPos val="nextTo"/>
        <c:crossAx val="176469888"/>
        <c:crosses val="autoZero"/>
        <c:crossBetween val="midCat"/>
        <c:majorUnit val="1"/>
      </c:valAx>
      <c:valAx>
        <c:axId val="176469888"/>
        <c:scaling>
          <c:orientation val="minMax"/>
          <c:max val="1.05"/>
          <c:min val="0"/>
        </c:scaling>
        <c:delete val="0"/>
        <c:axPos val="l"/>
        <c:majorGridlines/>
        <c:minorGridlines/>
        <c:title>
          <c:tx>
            <c:strRef>
              <c:f>'1'!$M$64</c:f>
              <c:strCache>
                <c:ptCount val="1"/>
                <c:pt idx="0">
                  <c:v>probability, p(n,k)</c:v>
                </c:pt>
              </c:strCache>
            </c:strRef>
          </c:tx>
          <c:layout/>
          <c:overlay val="0"/>
          <c:txPr>
            <a:bodyPr rot="-5400000" vert="horz"/>
            <a:lstStyle/>
            <a:p>
              <a:pPr>
                <a:defRPr sz="1400"/>
              </a:pPr>
              <a:endParaRPr lang="hu-HU"/>
            </a:p>
          </c:txPr>
        </c:title>
        <c:numFmt formatCode="General" sourceLinked="1"/>
        <c:majorTickMark val="out"/>
        <c:minorTickMark val="none"/>
        <c:tickLblPos val="nextTo"/>
        <c:crossAx val="176467968"/>
        <c:crosses val="autoZero"/>
        <c:crossBetween val="midCat"/>
        <c:majorUnit val="0.1"/>
        <c:minorUnit val="0.02"/>
      </c:valAx>
    </c:plotArea>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'1'!$M$46</c:f>
          <c:strCache>
            <c:ptCount val="1"/>
            <c:pt idx="0">
              <c:v>Probability Mass Function in Case of n = 10 attempt if p = 0.5</c:v>
            </c:pt>
          </c:strCache>
        </c:strRef>
      </c:tx>
      <c:layout/>
      <c:overlay val="0"/>
      <c:txPr>
        <a:bodyPr/>
        <a:lstStyle/>
        <a:p>
          <a:pPr>
            <a:defRPr sz="1400"/>
          </a:pPr>
          <a:endParaRPr lang="hu-HU"/>
        </a:p>
      </c:txPr>
    </c:title>
    <c:autoTitleDeleted val="0"/>
    <c:plotArea>
      <c:layout/>
      <c:barChart>
        <c:barDir val="col"/>
        <c:grouping val="clustered"/>
        <c:varyColors val="0"/>
        <c:ser>
          <c:idx val="0"/>
          <c:order val="0"/>
          <c:tx>
            <c:strRef>
              <c:f>'1'!$B$54:$B$55</c:f>
              <c:strCache>
                <c:ptCount val="1"/>
                <c:pt idx="0">
                  <c:v>probability of k number of successes in case of n = 10 attempts pi</c:v>
                </c:pt>
              </c:strCache>
            </c:strRef>
          </c:tx>
          <c:spPr>
            <a:solidFill>
              <a:srgbClr val="008000">
                <a:alpha val="65000"/>
              </a:srgbClr>
            </a:solidFill>
            <a:ln w="47625">
              <a:noFill/>
            </a:ln>
          </c:spPr>
          <c:invertIfNegative val="0"/>
          <c:dPt>
            <c:idx val="0"/>
            <c:invertIfNegative val="0"/>
            <c:bubble3D val="0"/>
            <c:spPr>
              <a:solidFill>
                <a:srgbClr val="FF0000">
                  <a:alpha val="65000"/>
                </a:srgbClr>
              </a:solidFill>
              <a:ln w="47625">
                <a:noFill/>
              </a:ln>
            </c:spPr>
          </c:dPt>
          <c:dPt>
            <c:idx val="1"/>
            <c:invertIfNegative val="0"/>
            <c:bubble3D val="0"/>
            <c:spPr>
              <a:solidFill>
                <a:srgbClr val="FF0000">
                  <a:alpha val="65000"/>
                </a:srgbClr>
              </a:solidFill>
              <a:ln w="47625">
                <a:noFill/>
              </a:ln>
            </c:spPr>
          </c:dPt>
          <c:dPt>
            <c:idx val="9"/>
            <c:invertIfNegative val="0"/>
            <c:bubble3D val="0"/>
            <c:spPr>
              <a:solidFill>
                <a:srgbClr val="FF0000">
                  <a:alpha val="65000"/>
                </a:srgbClr>
              </a:solidFill>
              <a:ln w="47625">
                <a:noFill/>
              </a:ln>
            </c:spPr>
          </c:dPt>
          <c:dPt>
            <c:idx val="10"/>
            <c:invertIfNegative val="0"/>
            <c:bubble3D val="0"/>
            <c:spPr>
              <a:solidFill>
                <a:srgbClr val="FF0000">
                  <a:alpha val="65000"/>
                </a:srgbClr>
              </a:solidFill>
              <a:ln w="47625">
                <a:noFill/>
              </a:ln>
            </c:spPr>
          </c:dPt>
          <c:cat>
            <c:numRef>
              <c:f>'1'!$A$56:$A$66</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cat>
          <c:val>
            <c:numRef>
              <c:f>'1'!$B$56:$B$66</c:f>
              <c:numCache>
                <c:formatCode>General</c:formatCode>
                <c:ptCount val="11"/>
                <c:pt idx="0">
                  <c:v>9.765625E-4</c:v>
                </c:pt>
                <c:pt idx="1">
                  <c:v>9.7656250000000017E-3</c:v>
                </c:pt>
                <c:pt idx="2">
                  <c:v>4.3945312499999972E-2</c:v>
                </c:pt>
                <c:pt idx="3">
                  <c:v>0.11718750000000003</c:v>
                </c:pt>
                <c:pt idx="4">
                  <c:v>0.20507812500000006</c:v>
                </c:pt>
                <c:pt idx="5">
                  <c:v>0.24609375000000008</c:v>
                </c:pt>
                <c:pt idx="6">
                  <c:v>0.20507812500000006</c:v>
                </c:pt>
                <c:pt idx="7">
                  <c:v>0.11718750000000003</c:v>
                </c:pt>
                <c:pt idx="8">
                  <c:v>4.3945312499999986E-2</c:v>
                </c:pt>
                <c:pt idx="9">
                  <c:v>9.7656250000000017E-3</c:v>
                </c:pt>
                <c:pt idx="10">
                  <c:v>9.765625E-4</c:v>
                </c:pt>
              </c:numCache>
            </c:numRef>
          </c:val>
        </c:ser>
        <c:dLbls>
          <c:showLegendKey val="0"/>
          <c:showVal val="0"/>
          <c:showCatName val="0"/>
          <c:showSerName val="0"/>
          <c:showPercent val="0"/>
          <c:showBubbleSize val="0"/>
        </c:dLbls>
        <c:gapWidth val="0"/>
        <c:axId val="176493696"/>
        <c:axId val="176495616"/>
      </c:barChart>
      <c:catAx>
        <c:axId val="176493696"/>
        <c:scaling>
          <c:orientation val="minMax"/>
        </c:scaling>
        <c:delete val="0"/>
        <c:axPos val="b"/>
        <c:title>
          <c:tx>
            <c:strRef>
              <c:f>'1'!$M$49</c:f>
              <c:strCache>
                <c:ptCount val="1"/>
                <c:pt idx="0">
                  <c:v>number of heads, k</c:v>
                </c:pt>
              </c:strCache>
            </c:strRef>
          </c:tx>
          <c:layout/>
          <c:overlay val="0"/>
          <c:txPr>
            <a:bodyPr/>
            <a:lstStyle/>
            <a:p>
              <a:pPr>
                <a:defRPr sz="1400"/>
              </a:pPr>
              <a:endParaRPr lang="hu-HU"/>
            </a:p>
          </c:txPr>
        </c:title>
        <c:numFmt formatCode="General" sourceLinked="1"/>
        <c:majorTickMark val="out"/>
        <c:minorTickMark val="none"/>
        <c:tickLblPos val="nextTo"/>
        <c:crossAx val="176495616"/>
        <c:crosses val="autoZero"/>
        <c:auto val="1"/>
        <c:lblAlgn val="ctr"/>
        <c:lblOffset val="100"/>
        <c:noMultiLvlLbl val="0"/>
      </c:catAx>
      <c:valAx>
        <c:axId val="176495616"/>
        <c:scaling>
          <c:orientation val="minMax"/>
        </c:scaling>
        <c:delete val="0"/>
        <c:axPos val="l"/>
        <c:majorGridlines/>
        <c:minorGridlines>
          <c:spPr>
            <a:ln w="6350"/>
          </c:spPr>
        </c:minorGridlines>
        <c:title>
          <c:tx>
            <c:strRef>
              <c:f>'1'!$M$52</c:f>
              <c:strCache>
                <c:ptCount val="1"/>
                <c:pt idx="0">
                  <c:v>probability, Δp(n,k)</c:v>
                </c:pt>
              </c:strCache>
            </c:strRef>
          </c:tx>
          <c:layout/>
          <c:overlay val="0"/>
          <c:txPr>
            <a:bodyPr rot="-5400000" vert="horz"/>
            <a:lstStyle/>
            <a:p>
              <a:pPr>
                <a:defRPr sz="1400"/>
              </a:pPr>
              <a:endParaRPr lang="hu-HU"/>
            </a:p>
          </c:txPr>
        </c:title>
        <c:numFmt formatCode="#,##0.00" sourceLinked="0"/>
        <c:majorTickMark val="out"/>
        <c:minorTickMark val="none"/>
        <c:tickLblPos val="nextTo"/>
        <c:crossAx val="176493696"/>
        <c:crosses val="autoZero"/>
        <c:crossBetween val="between"/>
      </c:valAx>
    </c:plotArea>
    <c:plotVisOnly val="1"/>
    <c:dispBlanksAs val="gap"/>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'1m'!$M$61</c:f>
          <c:strCache>
            <c:ptCount val="1"/>
            <c:pt idx="0">
              <c:v>cumulative distribution function if n = 10 and p = 0.5</c:v>
            </c:pt>
          </c:strCache>
        </c:strRef>
      </c:tx>
      <c:overlay val="0"/>
      <c:txPr>
        <a:bodyPr/>
        <a:lstStyle/>
        <a:p>
          <a:pPr>
            <a:defRPr sz="1400"/>
          </a:pPr>
          <a:endParaRPr lang="hu-HU"/>
        </a:p>
      </c:txPr>
    </c:title>
    <c:autoTitleDeleted val="0"/>
    <c:plotArea>
      <c:layout>
        <c:manualLayout>
          <c:layoutTarget val="inner"/>
          <c:xMode val="edge"/>
          <c:yMode val="edge"/>
          <c:x val="0.12455165354330699"/>
          <c:y val="0.15136876006441199"/>
          <c:w val="0.84071842519685003"/>
          <c:h val="0.70580800588332304"/>
        </c:manualLayout>
      </c:layout>
      <c:scatterChart>
        <c:scatterStyle val="lineMarker"/>
        <c:varyColors val="0"/>
        <c:ser>
          <c:idx val="0"/>
          <c:order val="0"/>
          <c:tx>
            <c:strRef>
              <c:f>'1m'!$E$55</c:f>
              <c:strCache>
                <c:ptCount val="1"/>
                <c:pt idx="0">
                  <c:v>p</c:v>
                </c:pt>
              </c:strCache>
            </c:strRef>
          </c:tx>
          <c:marker>
            <c:symbol val="none"/>
          </c:marker>
          <c:xVal>
            <c:numRef>
              <c:f>'1m'!$D$56:$D$76</c:f>
              <c:numCache>
                <c:formatCode>General</c:formatCode>
                <c:ptCount val="21"/>
                <c:pt idx="0">
                  <c:v>0</c:v>
                </c:pt>
                <c:pt idx="1">
                  <c:v>1</c:v>
                </c:pt>
                <c:pt idx="2">
                  <c:v>1</c:v>
                </c:pt>
                <c:pt idx="3">
                  <c:v>2</c:v>
                </c:pt>
                <c:pt idx="4">
                  <c:v>2</c:v>
                </c:pt>
                <c:pt idx="5">
                  <c:v>3</c:v>
                </c:pt>
                <c:pt idx="6">
                  <c:v>3</c:v>
                </c:pt>
                <c:pt idx="7">
                  <c:v>4</c:v>
                </c:pt>
                <c:pt idx="8">
                  <c:v>4</c:v>
                </c:pt>
                <c:pt idx="9">
                  <c:v>5</c:v>
                </c:pt>
                <c:pt idx="10">
                  <c:v>5</c:v>
                </c:pt>
                <c:pt idx="11">
                  <c:v>6</c:v>
                </c:pt>
                <c:pt idx="12">
                  <c:v>6</c:v>
                </c:pt>
                <c:pt idx="13">
                  <c:v>7</c:v>
                </c:pt>
                <c:pt idx="14">
                  <c:v>7</c:v>
                </c:pt>
                <c:pt idx="15">
                  <c:v>8</c:v>
                </c:pt>
                <c:pt idx="16">
                  <c:v>8</c:v>
                </c:pt>
                <c:pt idx="17">
                  <c:v>9</c:v>
                </c:pt>
                <c:pt idx="18">
                  <c:v>9</c:v>
                </c:pt>
                <c:pt idx="19">
                  <c:v>10</c:v>
                </c:pt>
                <c:pt idx="20">
                  <c:v>10</c:v>
                </c:pt>
              </c:numCache>
            </c:numRef>
          </c:xVal>
          <c:yVal>
            <c:numRef>
              <c:f>'1m'!$E$56:$E$76</c:f>
              <c:numCache>
                <c:formatCode>General</c:formatCode>
                <c:ptCount val="21"/>
                <c:pt idx="0">
                  <c:v>9.765625E-4</c:v>
                </c:pt>
                <c:pt idx="1">
                  <c:v>9.765625E-4</c:v>
                </c:pt>
                <c:pt idx="2">
                  <c:v>1.0742187500000002E-2</c:v>
                </c:pt>
                <c:pt idx="3">
                  <c:v>1.0742187500000002E-2</c:v>
                </c:pt>
                <c:pt idx="4">
                  <c:v>5.4687499999999972E-2</c:v>
                </c:pt>
                <c:pt idx="5">
                  <c:v>5.4687499999999972E-2</c:v>
                </c:pt>
                <c:pt idx="6">
                  <c:v>0.171875</c:v>
                </c:pt>
                <c:pt idx="7">
                  <c:v>0.171875</c:v>
                </c:pt>
                <c:pt idx="8">
                  <c:v>0.37695312500000006</c:v>
                </c:pt>
                <c:pt idx="9">
                  <c:v>0.37695312500000006</c:v>
                </c:pt>
                <c:pt idx="10">
                  <c:v>0.62304687500000011</c:v>
                </c:pt>
                <c:pt idx="11">
                  <c:v>0.62304687500000011</c:v>
                </c:pt>
                <c:pt idx="12">
                  <c:v>0.82812500000000022</c:v>
                </c:pt>
                <c:pt idx="13">
                  <c:v>0.82812500000000022</c:v>
                </c:pt>
                <c:pt idx="14">
                  <c:v>0.94531250000000022</c:v>
                </c:pt>
                <c:pt idx="15">
                  <c:v>0.94531250000000022</c:v>
                </c:pt>
                <c:pt idx="16">
                  <c:v>0.98925781250000022</c:v>
                </c:pt>
                <c:pt idx="17">
                  <c:v>0.98925781250000022</c:v>
                </c:pt>
                <c:pt idx="18">
                  <c:v>0.99902343750000022</c:v>
                </c:pt>
                <c:pt idx="19">
                  <c:v>0.99902343750000022</c:v>
                </c:pt>
                <c:pt idx="20">
                  <c:v>1.0000000000000002</c:v>
                </c:pt>
              </c:numCache>
            </c:numRef>
          </c:yVal>
          <c:smooth val="0"/>
        </c:ser>
        <c:dLbls>
          <c:showLegendKey val="0"/>
          <c:showVal val="0"/>
          <c:showCatName val="0"/>
          <c:showSerName val="0"/>
          <c:showPercent val="0"/>
          <c:showBubbleSize val="0"/>
        </c:dLbls>
        <c:axId val="176589440"/>
        <c:axId val="176603904"/>
      </c:scatterChart>
      <c:valAx>
        <c:axId val="176589440"/>
        <c:scaling>
          <c:orientation val="minMax"/>
          <c:max val="10"/>
        </c:scaling>
        <c:delete val="0"/>
        <c:axPos val="b"/>
        <c:majorGridlines/>
        <c:title>
          <c:tx>
            <c:strRef>
              <c:f>'1m'!$M$49</c:f>
              <c:strCache>
                <c:ptCount val="1"/>
                <c:pt idx="0">
                  <c:v>number of heads, k</c:v>
                </c:pt>
              </c:strCache>
            </c:strRef>
          </c:tx>
          <c:overlay val="0"/>
          <c:txPr>
            <a:bodyPr/>
            <a:lstStyle/>
            <a:p>
              <a:pPr>
                <a:defRPr sz="1400"/>
              </a:pPr>
              <a:endParaRPr lang="hu-HU"/>
            </a:p>
          </c:txPr>
        </c:title>
        <c:numFmt formatCode="General" sourceLinked="1"/>
        <c:majorTickMark val="out"/>
        <c:minorTickMark val="none"/>
        <c:tickLblPos val="nextTo"/>
        <c:crossAx val="176603904"/>
        <c:crosses val="autoZero"/>
        <c:crossBetween val="midCat"/>
        <c:majorUnit val="1"/>
      </c:valAx>
      <c:valAx>
        <c:axId val="176603904"/>
        <c:scaling>
          <c:orientation val="minMax"/>
          <c:max val="1.05"/>
          <c:min val="0"/>
        </c:scaling>
        <c:delete val="0"/>
        <c:axPos val="l"/>
        <c:majorGridlines/>
        <c:minorGridlines/>
        <c:title>
          <c:tx>
            <c:strRef>
              <c:f>'1m'!$M$64</c:f>
              <c:strCache>
                <c:ptCount val="1"/>
                <c:pt idx="0">
                  <c:v>probability, p(n,k)</c:v>
                </c:pt>
              </c:strCache>
            </c:strRef>
          </c:tx>
          <c:overlay val="0"/>
          <c:txPr>
            <a:bodyPr rot="-5400000" vert="horz"/>
            <a:lstStyle/>
            <a:p>
              <a:pPr>
                <a:defRPr sz="1400"/>
              </a:pPr>
              <a:endParaRPr lang="hu-HU"/>
            </a:p>
          </c:txPr>
        </c:title>
        <c:numFmt formatCode="General" sourceLinked="1"/>
        <c:majorTickMark val="out"/>
        <c:minorTickMark val="none"/>
        <c:tickLblPos val="nextTo"/>
        <c:crossAx val="176589440"/>
        <c:crosses val="autoZero"/>
        <c:crossBetween val="midCat"/>
        <c:majorUnit val="0.1"/>
        <c:minorUnit val="0.02"/>
      </c:valAx>
    </c:plotArea>
    <c:plotVisOnly val="1"/>
    <c:dispBlanksAs val="gap"/>
    <c:showDLblsOverMax val="0"/>
  </c:chart>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'1m'!$M$46</c:f>
          <c:strCache>
            <c:ptCount val="1"/>
            <c:pt idx="0">
              <c:v>Probability Mass Function in Case of n = 10 attempt if p = 0.5</c:v>
            </c:pt>
          </c:strCache>
        </c:strRef>
      </c:tx>
      <c:overlay val="0"/>
      <c:txPr>
        <a:bodyPr/>
        <a:lstStyle/>
        <a:p>
          <a:pPr>
            <a:defRPr sz="1400"/>
          </a:pPr>
          <a:endParaRPr lang="hu-HU"/>
        </a:p>
      </c:txPr>
    </c:title>
    <c:autoTitleDeleted val="0"/>
    <c:plotArea>
      <c:layout/>
      <c:barChart>
        <c:barDir val="col"/>
        <c:grouping val="clustered"/>
        <c:varyColors val="0"/>
        <c:ser>
          <c:idx val="0"/>
          <c:order val="0"/>
          <c:tx>
            <c:strRef>
              <c:f>'1m'!$B$54:$B$55</c:f>
              <c:strCache>
                <c:ptCount val="1"/>
                <c:pt idx="0">
                  <c:v>probability of k number of successes in case of n = 10 attempts pi</c:v>
                </c:pt>
              </c:strCache>
            </c:strRef>
          </c:tx>
          <c:spPr>
            <a:solidFill>
              <a:srgbClr val="008000">
                <a:alpha val="65000"/>
              </a:srgbClr>
            </a:solidFill>
            <a:ln w="47625">
              <a:noFill/>
            </a:ln>
          </c:spPr>
          <c:invertIfNegative val="0"/>
          <c:dPt>
            <c:idx val="0"/>
            <c:invertIfNegative val="0"/>
            <c:bubble3D val="0"/>
            <c:spPr>
              <a:solidFill>
                <a:srgbClr val="FF0000">
                  <a:alpha val="65000"/>
                </a:srgbClr>
              </a:solidFill>
              <a:ln w="47625">
                <a:noFill/>
              </a:ln>
            </c:spPr>
          </c:dPt>
          <c:dPt>
            <c:idx val="1"/>
            <c:invertIfNegative val="0"/>
            <c:bubble3D val="0"/>
            <c:spPr>
              <a:solidFill>
                <a:srgbClr val="FF0000">
                  <a:alpha val="65000"/>
                </a:srgbClr>
              </a:solidFill>
              <a:ln w="47625">
                <a:noFill/>
              </a:ln>
            </c:spPr>
          </c:dPt>
          <c:dPt>
            <c:idx val="9"/>
            <c:invertIfNegative val="0"/>
            <c:bubble3D val="0"/>
            <c:spPr>
              <a:solidFill>
                <a:srgbClr val="FF0000">
                  <a:alpha val="65000"/>
                </a:srgbClr>
              </a:solidFill>
              <a:ln w="47625">
                <a:noFill/>
              </a:ln>
            </c:spPr>
          </c:dPt>
          <c:dPt>
            <c:idx val="10"/>
            <c:invertIfNegative val="0"/>
            <c:bubble3D val="0"/>
            <c:spPr>
              <a:solidFill>
                <a:srgbClr val="FF0000">
                  <a:alpha val="65000"/>
                </a:srgbClr>
              </a:solidFill>
              <a:ln w="47625">
                <a:noFill/>
              </a:ln>
            </c:spPr>
          </c:dPt>
          <c:cat>
            <c:numRef>
              <c:f>'1m'!$A$56:$A$66</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cat>
          <c:val>
            <c:numRef>
              <c:f>'1m'!$B$56:$B$66</c:f>
              <c:numCache>
                <c:formatCode>General</c:formatCode>
                <c:ptCount val="11"/>
                <c:pt idx="0">
                  <c:v>9.765625E-4</c:v>
                </c:pt>
                <c:pt idx="1">
                  <c:v>9.7656250000000017E-3</c:v>
                </c:pt>
                <c:pt idx="2">
                  <c:v>4.3945312499999972E-2</c:v>
                </c:pt>
                <c:pt idx="3">
                  <c:v>0.11718750000000003</c:v>
                </c:pt>
                <c:pt idx="4">
                  <c:v>0.20507812500000006</c:v>
                </c:pt>
                <c:pt idx="5">
                  <c:v>0.24609375000000008</c:v>
                </c:pt>
                <c:pt idx="6">
                  <c:v>0.20507812500000006</c:v>
                </c:pt>
                <c:pt idx="7">
                  <c:v>0.11718750000000003</c:v>
                </c:pt>
                <c:pt idx="8">
                  <c:v>4.3945312499999986E-2</c:v>
                </c:pt>
                <c:pt idx="9">
                  <c:v>9.7656250000000017E-3</c:v>
                </c:pt>
                <c:pt idx="10">
                  <c:v>9.765625E-4</c:v>
                </c:pt>
              </c:numCache>
            </c:numRef>
          </c:val>
        </c:ser>
        <c:dLbls>
          <c:showLegendKey val="0"/>
          <c:showVal val="0"/>
          <c:showCatName val="0"/>
          <c:showSerName val="0"/>
          <c:showPercent val="0"/>
          <c:showBubbleSize val="0"/>
        </c:dLbls>
        <c:gapWidth val="0"/>
        <c:axId val="176629248"/>
        <c:axId val="176631168"/>
      </c:barChart>
      <c:catAx>
        <c:axId val="176629248"/>
        <c:scaling>
          <c:orientation val="minMax"/>
        </c:scaling>
        <c:delete val="0"/>
        <c:axPos val="b"/>
        <c:title>
          <c:tx>
            <c:strRef>
              <c:f>'1m'!$M$49</c:f>
              <c:strCache>
                <c:ptCount val="1"/>
                <c:pt idx="0">
                  <c:v>number of heads, k</c:v>
                </c:pt>
              </c:strCache>
            </c:strRef>
          </c:tx>
          <c:overlay val="0"/>
          <c:txPr>
            <a:bodyPr/>
            <a:lstStyle/>
            <a:p>
              <a:pPr>
                <a:defRPr sz="1400"/>
              </a:pPr>
              <a:endParaRPr lang="hu-HU"/>
            </a:p>
          </c:txPr>
        </c:title>
        <c:numFmt formatCode="General" sourceLinked="1"/>
        <c:majorTickMark val="out"/>
        <c:minorTickMark val="none"/>
        <c:tickLblPos val="nextTo"/>
        <c:crossAx val="176631168"/>
        <c:crosses val="autoZero"/>
        <c:auto val="1"/>
        <c:lblAlgn val="ctr"/>
        <c:lblOffset val="100"/>
        <c:noMultiLvlLbl val="0"/>
      </c:catAx>
      <c:valAx>
        <c:axId val="176631168"/>
        <c:scaling>
          <c:orientation val="minMax"/>
        </c:scaling>
        <c:delete val="0"/>
        <c:axPos val="l"/>
        <c:majorGridlines/>
        <c:minorGridlines>
          <c:spPr>
            <a:ln w="6350"/>
          </c:spPr>
        </c:minorGridlines>
        <c:title>
          <c:tx>
            <c:strRef>
              <c:f>'1m'!$M$52</c:f>
              <c:strCache>
                <c:ptCount val="1"/>
                <c:pt idx="0">
                  <c:v>probability, Δp(n,k)</c:v>
                </c:pt>
              </c:strCache>
            </c:strRef>
          </c:tx>
          <c:overlay val="0"/>
          <c:txPr>
            <a:bodyPr rot="-5400000" vert="horz"/>
            <a:lstStyle/>
            <a:p>
              <a:pPr>
                <a:defRPr sz="1400"/>
              </a:pPr>
              <a:endParaRPr lang="hu-HU"/>
            </a:p>
          </c:txPr>
        </c:title>
        <c:numFmt formatCode="#,##0.00" sourceLinked="0"/>
        <c:majorTickMark val="out"/>
        <c:minorTickMark val="none"/>
        <c:tickLblPos val="nextTo"/>
        <c:crossAx val="176629248"/>
        <c:crosses val="autoZero"/>
        <c:crossBetween val="between"/>
      </c:valAx>
    </c:plotArea>
    <c:plotVisOnly val="1"/>
    <c:dispBlanksAs val="gap"/>
    <c:showDLblsOverMax val="0"/>
  </c:chart>
  <c:printSettings>
    <c:headerFooter/>
    <c:pageMargins b="1" l="0.75" r="0.75" t="1" header="0.5" footer="0.5"/>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78826</xdr:colOff>
      <xdr:row>11</xdr:row>
      <xdr:rowOff>81886</xdr:rowOff>
    </xdr:from>
    <xdr:to>
      <xdr:col>4</xdr:col>
      <xdr:colOff>2189656</xdr:colOff>
      <xdr:row>29</xdr:row>
      <xdr:rowOff>177800</xdr:rowOff>
    </xdr:to>
    <xdr:grpSp>
      <xdr:nvGrpSpPr>
        <xdr:cNvPr id="50" name="Group 49"/>
        <xdr:cNvGrpSpPr/>
      </xdr:nvGrpSpPr>
      <xdr:grpSpPr>
        <a:xfrm>
          <a:off x="802726" y="2291686"/>
          <a:ext cx="8149680" cy="3524914"/>
          <a:chOff x="904326" y="2164686"/>
          <a:chExt cx="9159330" cy="3296314"/>
        </a:xfrm>
      </xdr:grpSpPr>
      <xdr:grpSp>
        <xdr:nvGrpSpPr>
          <xdr:cNvPr id="3" name="Group 2"/>
          <xdr:cNvGrpSpPr/>
        </xdr:nvGrpSpPr>
        <xdr:grpSpPr>
          <a:xfrm>
            <a:off x="904326" y="2179152"/>
            <a:ext cx="9159330" cy="3281848"/>
            <a:chOff x="105103" y="2128341"/>
            <a:chExt cx="9152760" cy="2820278"/>
          </a:xfrm>
        </xdr:grpSpPr>
        <xdr:sp macro="" textlink="">
          <xdr:nvSpPr>
            <xdr:cNvPr id="4" name="Rounded Rectangle 3"/>
            <xdr:cNvSpPr/>
          </xdr:nvSpPr>
          <xdr:spPr>
            <a:xfrm>
              <a:off x="6744138" y="2128342"/>
              <a:ext cx="2513725" cy="2820276"/>
            </a:xfrm>
            <a:prstGeom prst="roundRect">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endParaRPr lang="en-US" sz="1100"/>
            </a:p>
          </xdr:txBody>
        </xdr:sp>
        <xdr:sp macro="" textlink="">
          <xdr:nvSpPr>
            <xdr:cNvPr id="5" name="Rounded Rectangle 4"/>
            <xdr:cNvSpPr/>
          </xdr:nvSpPr>
          <xdr:spPr>
            <a:xfrm>
              <a:off x="3196894" y="2128341"/>
              <a:ext cx="2513725" cy="2820276"/>
            </a:xfrm>
            <a:prstGeom prst="roundRect">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endParaRPr lang="en-US" sz="1100"/>
            </a:p>
          </xdr:txBody>
        </xdr:sp>
        <xdr:sp macro="" textlink="">
          <xdr:nvSpPr>
            <xdr:cNvPr id="6" name="Rounded Rectangle 5"/>
            <xdr:cNvSpPr/>
          </xdr:nvSpPr>
          <xdr:spPr>
            <a:xfrm>
              <a:off x="105103" y="2128343"/>
              <a:ext cx="2513725" cy="2820276"/>
            </a:xfrm>
            <a:prstGeom prst="roundRect">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endParaRPr lang="en-US" sz="1100"/>
            </a:p>
          </xdr:txBody>
        </xdr:sp>
        <xdr:sp macro="" textlink="$B$5">
          <xdr:nvSpPr>
            <xdr:cNvPr id="7" name="Textfeld 1"/>
            <xdr:cNvSpPr txBox="1"/>
          </xdr:nvSpPr>
          <xdr:spPr>
            <a:xfrm>
              <a:off x="447441" y="3482713"/>
              <a:ext cx="1723652" cy="623299"/>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936A00CC-5E85-2A4D-9B32-AC47908474C4}" type="TxLink">
                <a:rPr lang="hu-HU" sz="1100"/>
                <a:pPr algn="ctr"/>
                <a:t>binomial distribution</a:t>
              </a:fld>
              <a:endParaRPr lang="hu-HU" sz="1100"/>
            </a:p>
          </xdr:txBody>
        </xdr:sp>
        <xdr:sp macro="" textlink="$B$6">
          <xdr:nvSpPr>
            <xdr:cNvPr id="8" name="Textfeld 10"/>
            <xdr:cNvSpPr txBox="1"/>
          </xdr:nvSpPr>
          <xdr:spPr>
            <a:xfrm>
              <a:off x="3457021" y="3038699"/>
              <a:ext cx="2015221" cy="428249"/>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A29FAAB8-6254-394A-BEC7-4EA220B83D11}" type="TxLink">
                <a:rPr lang="hu-HU" sz="1100"/>
                <a:pPr algn="ctr"/>
                <a:t>geometric ("negbinom") distribution</a:t>
              </a:fld>
              <a:endParaRPr lang="hu-HU" sz="1100"/>
            </a:p>
          </xdr:txBody>
        </xdr:sp>
        <xdr:sp macro="" textlink="$B$7">
          <xdr:nvSpPr>
            <xdr:cNvPr id="9" name="Textfeld 11"/>
            <xdr:cNvSpPr txBox="1"/>
          </xdr:nvSpPr>
          <xdr:spPr>
            <a:xfrm>
              <a:off x="3457021" y="3525764"/>
              <a:ext cx="2015221" cy="407768"/>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157EAE1F-D823-1844-8EBD-9AFD25A320FC}" type="TxLink">
                <a:rPr lang="hu-HU" sz="1100"/>
                <a:pPr algn="ctr"/>
                <a:t>Poisson-distribution</a:t>
              </a:fld>
              <a:endParaRPr lang="hu-HU" sz="1100"/>
            </a:p>
          </xdr:txBody>
        </xdr:sp>
        <xdr:sp macro="" textlink="$B$10">
          <xdr:nvSpPr>
            <xdr:cNvPr id="10" name="Textfeld 12"/>
            <xdr:cNvSpPr txBox="1"/>
          </xdr:nvSpPr>
          <xdr:spPr>
            <a:xfrm>
              <a:off x="3457021" y="3976131"/>
              <a:ext cx="2015221" cy="407769"/>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6BE13CAB-6D18-FC44-A5F1-05F3E4017EC9}" type="TxLink">
                <a:rPr lang="hu-HU" sz="1100"/>
                <a:pPr algn="ctr"/>
                <a:t>Student's t-distribution</a:t>
              </a:fld>
              <a:endParaRPr lang="hu-HU" sz="1100"/>
            </a:p>
          </xdr:txBody>
        </xdr:sp>
        <xdr:cxnSp macro="">
          <xdr:nvCxnSpPr>
            <xdr:cNvPr id="11" name="Gerade Verbindung mit Pfeil 3"/>
            <xdr:cNvCxnSpPr>
              <a:stCxn id="7" idx="3"/>
              <a:endCxn id="8" idx="1"/>
            </xdr:cNvCxnSpPr>
          </xdr:nvCxnSpPr>
          <xdr:spPr>
            <a:xfrm flipV="1">
              <a:off x="2171093" y="3252824"/>
              <a:ext cx="1285928" cy="541539"/>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xnSp macro="">
          <xdr:nvCxnSpPr>
            <xdr:cNvPr id="12" name="Gerade Verbindung mit Pfeil 5"/>
            <xdr:cNvCxnSpPr>
              <a:stCxn id="7" idx="3"/>
              <a:endCxn id="9" idx="1"/>
            </xdr:cNvCxnSpPr>
          </xdr:nvCxnSpPr>
          <xdr:spPr>
            <a:xfrm flipV="1">
              <a:off x="2171093" y="3729648"/>
              <a:ext cx="1285928" cy="64715"/>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xnSp macro="">
          <xdr:nvCxnSpPr>
            <xdr:cNvPr id="13" name="Gerade Verbindung mit Pfeil 7"/>
            <xdr:cNvCxnSpPr>
              <a:stCxn id="7" idx="3"/>
              <a:endCxn id="10" idx="1"/>
            </xdr:cNvCxnSpPr>
          </xdr:nvCxnSpPr>
          <xdr:spPr>
            <a:xfrm>
              <a:off x="2171093" y="3794363"/>
              <a:ext cx="1285928" cy="385653"/>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sp macro="" textlink="$B$11">
          <xdr:nvSpPr>
            <xdr:cNvPr id="14" name="Textfeld 13"/>
            <xdr:cNvSpPr txBox="1"/>
          </xdr:nvSpPr>
          <xdr:spPr>
            <a:xfrm>
              <a:off x="3457021" y="4426842"/>
              <a:ext cx="2015221" cy="407768"/>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7EE33766-5EB3-124E-A6A2-4450E1446F01}" type="TxLink">
                <a:rPr lang="hu-HU" sz="1100"/>
                <a:pPr algn="ctr"/>
                <a:t>χ2- (chisquared) distribution</a:t>
              </a:fld>
              <a:endParaRPr lang="hu-HU" sz="1100"/>
            </a:p>
          </xdr:txBody>
        </xdr:sp>
        <xdr:cxnSp macro="">
          <xdr:nvCxnSpPr>
            <xdr:cNvPr id="15" name="Gerade Verbindung mit Pfeil 9"/>
            <xdr:cNvCxnSpPr>
              <a:stCxn id="7" idx="3"/>
              <a:endCxn id="14" idx="1"/>
            </xdr:cNvCxnSpPr>
          </xdr:nvCxnSpPr>
          <xdr:spPr>
            <a:xfrm>
              <a:off x="2171093" y="3794363"/>
              <a:ext cx="1285928" cy="836363"/>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sp macro="" textlink="$B$9">
          <xdr:nvSpPr>
            <xdr:cNvPr id="16" name="Textfeld 15"/>
            <xdr:cNvSpPr txBox="1"/>
          </xdr:nvSpPr>
          <xdr:spPr>
            <a:xfrm>
              <a:off x="7069777" y="3369277"/>
              <a:ext cx="1890944" cy="598378"/>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660638D9-6F1F-5A4C-ABE6-45B29FDE9BB2}" type="TxLink">
                <a:rPr lang="hu-HU" sz="1100"/>
                <a:pPr algn="ctr"/>
                <a:t>normal (Gaussian) distribution</a:t>
              </a:fld>
              <a:endParaRPr lang="hu-HU" sz="1100"/>
            </a:p>
          </xdr:txBody>
        </xdr:sp>
        <xdr:cxnSp macro="">
          <xdr:nvCxnSpPr>
            <xdr:cNvPr id="17" name="Gerade Verbindung mit Pfeil 16"/>
            <xdr:cNvCxnSpPr>
              <a:stCxn id="8" idx="3"/>
              <a:endCxn id="16" idx="1"/>
            </xdr:cNvCxnSpPr>
          </xdr:nvCxnSpPr>
          <xdr:spPr>
            <a:xfrm>
              <a:off x="5472242" y="3252824"/>
              <a:ext cx="1597534" cy="415642"/>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xnSp macro="">
          <xdr:nvCxnSpPr>
            <xdr:cNvPr id="18" name="Gerade Verbindung mit Pfeil 18"/>
            <xdr:cNvCxnSpPr>
              <a:stCxn id="9" idx="3"/>
              <a:endCxn id="16" idx="1"/>
            </xdr:cNvCxnSpPr>
          </xdr:nvCxnSpPr>
          <xdr:spPr>
            <a:xfrm flipV="1">
              <a:off x="5472242" y="3668466"/>
              <a:ext cx="1597534" cy="61182"/>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xnSp macro="">
          <xdr:nvCxnSpPr>
            <xdr:cNvPr id="19" name="Gerade Verbindung mit Pfeil 20"/>
            <xdr:cNvCxnSpPr>
              <a:stCxn id="10" idx="3"/>
              <a:endCxn id="16" idx="1"/>
            </xdr:cNvCxnSpPr>
          </xdr:nvCxnSpPr>
          <xdr:spPr>
            <a:xfrm flipV="1">
              <a:off x="5472242" y="3668466"/>
              <a:ext cx="1597534" cy="511549"/>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xnSp macro="">
          <xdr:nvCxnSpPr>
            <xdr:cNvPr id="20" name="Gerade Verbindung mit Pfeil 22"/>
            <xdr:cNvCxnSpPr>
              <a:stCxn id="14" idx="3"/>
              <a:endCxn id="16" idx="1"/>
            </xdr:cNvCxnSpPr>
          </xdr:nvCxnSpPr>
          <xdr:spPr>
            <a:xfrm flipV="1">
              <a:off x="5472242" y="3668466"/>
              <a:ext cx="1597534" cy="962259"/>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grpSp>
      <xdr:sp macro="" textlink="$M$23">
        <xdr:nvSpPr>
          <xdr:cNvPr id="43" name="Textfeld 1"/>
          <xdr:cNvSpPr txBox="1"/>
        </xdr:nvSpPr>
        <xdr:spPr>
          <a:xfrm>
            <a:off x="1114527" y="2164686"/>
            <a:ext cx="2148059" cy="631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7BA825B7-5872-7543-8448-33800386F537}" type="TxLink">
              <a:rPr lang="en-US"/>
              <a:pPr algn="ctr"/>
              <a:t>in case of few variation possibilities, one can use combinatorics for calculations</a:t>
            </a:fld>
            <a:endParaRPr lang="en-US"/>
          </a:p>
        </xdr:txBody>
      </xdr:sp>
      <xdr:sp macro="" textlink="$M$26">
        <xdr:nvSpPr>
          <xdr:cNvPr id="44" name="Textfeld 1"/>
          <xdr:cNvSpPr txBox="1"/>
        </xdr:nvSpPr>
        <xdr:spPr>
          <a:xfrm>
            <a:off x="4038600" y="2202794"/>
            <a:ext cx="2425700" cy="9595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EFAE6C7B-35E3-B148-90CD-301FED27FB49}" type="TxLink">
              <a:rPr lang="hu-HU" sz="1100"/>
              <a:pPr algn="ctr"/>
              <a:t>in case of "medium" number of variation possibilities, one can calculate with approximating distributions depending on the type of the variable</a:t>
            </a:fld>
            <a:endParaRPr lang="hu-HU" sz="1100"/>
          </a:p>
        </xdr:txBody>
      </xdr:sp>
      <xdr:sp macro="" textlink="$M$29">
        <xdr:nvSpPr>
          <xdr:cNvPr id="45" name="Textfeld 1"/>
          <xdr:cNvSpPr txBox="1"/>
        </xdr:nvSpPr>
        <xdr:spPr>
          <a:xfrm>
            <a:off x="7740429" y="2164700"/>
            <a:ext cx="2148060" cy="946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1DAE362F-8436-2349-A159-AAA18DA33E3A}" type="TxLink">
              <a:rPr lang="hu-HU" sz="1100"/>
              <a:pPr algn="ctr"/>
              <a:t>in case of great variation possibilities, one can almost always calculate with normal (or lognormal) distribution</a:t>
            </a:fld>
            <a:endParaRPr lang="hu-HU" sz="1100"/>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114300</xdr:colOff>
      <xdr:row>16</xdr:row>
      <xdr:rowOff>139700</xdr:rowOff>
    </xdr:from>
    <xdr:to>
      <xdr:col>8</xdr:col>
      <xdr:colOff>177800</xdr:colOff>
      <xdr:row>23</xdr:row>
      <xdr:rowOff>139700</xdr:rowOff>
    </xdr:to>
    <xdr:grpSp>
      <xdr:nvGrpSpPr>
        <xdr:cNvPr id="4" name="Group 3"/>
        <xdr:cNvGrpSpPr/>
      </xdr:nvGrpSpPr>
      <xdr:grpSpPr>
        <a:xfrm>
          <a:off x="5575300" y="3568700"/>
          <a:ext cx="2578100" cy="1244600"/>
          <a:chOff x="4211321" y="1054100"/>
          <a:chExt cx="3459480" cy="889000"/>
        </a:xfrm>
      </xdr:grpSpPr>
      <xdr:sp macro="" textlink="">
        <xdr:nvSpPr>
          <xdr:cNvPr id="5" name="Rounded Rectangular Callout 4"/>
          <xdr:cNvSpPr/>
        </xdr:nvSpPr>
        <xdr:spPr>
          <a:xfrm>
            <a:off x="4211321" y="1054100"/>
            <a:ext cx="3459480" cy="889000"/>
          </a:xfrm>
          <a:prstGeom prst="wedgeRoundRectCallout">
            <a:avLst>
              <a:gd name="adj1" fmla="val 60527"/>
              <a:gd name="adj2" fmla="val -102285"/>
              <a:gd name="adj3" fmla="val 16667"/>
            </a:avLst>
          </a:prstGeom>
          <a:solidFill>
            <a:srgbClr val="008000"/>
          </a:solidFill>
          <a:ln/>
        </xdr:spPr>
        <xdr:style>
          <a:lnRef idx="1">
            <a:schemeClr val="accent1"/>
          </a:lnRef>
          <a:fillRef idx="3">
            <a:schemeClr val="accent1"/>
          </a:fillRef>
          <a:effectRef idx="2">
            <a:schemeClr val="accent1"/>
          </a:effectRef>
          <a:fontRef idx="minor">
            <a:schemeClr val="lt1"/>
          </a:fontRef>
        </xdr:style>
        <xdr:txBody>
          <a:bodyPr wrap="square"/>
          <a:lstStyle/>
          <a:p>
            <a:endParaRPr lang="en-US"/>
          </a:p>
        </xdr:txBody>
      </xdr:sp>
      <xdr:sp macro="" textlink="$M$19">
        <xdr:nvSpPr>
          <xdr:cNvPr id="6" name="TextBox 5"/>
          <xdr:cNvSpPr txBox="1"/>
        </xdr:nvSpPr>
        <xdr:spPr>
          <a:xfrm>
            <a:off x="4305301" y="1104900"/>
            <a:ext cx="3238500" cy="793301"/>
          </a:xfrm>
          <a:prstGeom prst="rect">
            <a:avLst/>
          </a:prstGeom>
          <a:solidFill>
            <a:srgbClr val="CCFFCC"/>
          </a:solidFill>
          <a:ln w="38100" cmpd="sng">
            <a:solidFill>
              <a:srgbClr val="008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fld id="{FF9F48F1-99CF-144B-9711-DDED599B6E51}" type="TxLink">
              <a:rPr lang="x-none" sz="1200" baseline="0"/>
              <a:pPr/>
              <a:t>The Poisson distribution is the limit distribution of the binomial distribution. It can be used as a good approximation if "n" is large and "p" is small.</a:t>
            </a:fld>
            <a:endParaRPr lang="en-US" sz="1200">
              <a:solidFill>
                <a:srgbClr val="0000FF"/>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330200</xdr:colOff>
      <xdr:row>5</xdr:row>
      <xdr:rowOff>12700</xdr:rowOff>
    </xdr:from>
    <xdr:ext cx="3378200" cy="914400"/>
    <xdr:sp macro="" textlink="$M$67">
      <xdr:nvSpPr>
        <xdr:cNvPr id="2" name="TextBox 1"/>
        <xdr:cNvSpPr txBox="1"/>
      </xdr:nvSpPr>
      <xdr:spPr>
        <a:xfrm>
          <a:off x="6832600" y="1130300"/>
          <a:ext cx="3378200" cy="914400"/>
        </a:xfrm>
        <a:prstGeom prst="rect">
          <a:avLst/>
        </a:prstGeom>
        <a:solidFill>
          <a:srgbClr val="CCFFCC"/>
        </a:solidFill>
        <a:ln w="38100" cmpd="sng">
          <a:solidFill>
            <a:srgbClr val="008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2" rtlCol="0" anchor="t" anchorCtr="1">
          <a:noAutofit/>
        </a:bodyPr>
        <a:lstStyle/>
        <a:p>
          <a:pPr algn="l"/>
          <a:fld id="{C36C944E-15F4-5C41-90A2-8A0F54D7CAC2}" type="TxLink">
            <a:rPr lang="hu-HU" sz="1100" baseline="0">
              <a:solidFill>
                <a:schemeClr val="tx1"/>
              </a:solidFill>
            </a:rPr>
            <a:pPr algn="l"/>
            <a:t>Hint:
"exactly” = probability density (or mass) function (PDF)
"at most” = cumulative distribution function (CDF)
"at least” = 1 – p(complementary „at most”)</a:t>
          </a:fld>
          <a:endParaRPr lang="hu-HU" sz="1100" baseline="0">
            <a:solidFill>
              <a:schemeClr val="tx1"/>
            </a:solidFill>
          </a:endParaRPr>
        </a:p>
      </xdr:txBody>
    </xdr:sp>
    <xdr:clientData/>
  </xdr:oneCellAnchor>
  <xdr:twoCellAnchor>
    <xdr:from>
      <xdr:col>4</xdr:col>
      <xdr:colOff>3073400</xdr:colOff>
      <xdr:row>26</xdr:row>
      <xdr:rowOff>63500</xdr:rowOff>
    </xdr:from>
    <xdr:to>
      <xdr:col>11</xdr:col>
      <xdr:colOff>190500</xdr:colOff>
      <xdr:row>49</xdr:row>
      <xdr:rowOff>38100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203200</xdr:colOff>
      <xdr:row>26</xdr:row>
      <xdr:rowOff>165100</xdr:rowOff>
    </xdr:from>
    <xdr:to>
      <xdr:col>4</xdr:col>
      <xdr:colOff>266700</xdr:colOff>
      <xdr:row>49</xdr:row>
      <xdr:rowOff>101600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685800</xdr:colOff>
      <xdr:row>19</xdr:row>
      <xdr:rowOff>25400</xdr:rowOff>
    </xdr:from>
    <xdr:to>
      <xdr:col>4</xdr:col>
      <xdr:colOff>4521200</xdr:colOff>
      <xdr:row>22</xdr:row>
      <xdr:rowOff>101600</xdr:rowOff>
    </xdr:to>
    <xdr:grpSp>
      <xdr:nvGrpSpPr>
        <xdr:cNvPr id="4" name="Group 3"/>
        <xdr:cNvGrpSpPr/>
      </xdr:nvGrpSpPr>
      <xdr:grpSpPr>
        <a:xfrm>
          <a:off x="6448425" y="4092575"/>
          <a:ext cx="3835400" cy="647700"/>
          <a:chOff x="4211321" y="1054100"/>
          <a:chExt cx="3459480" cy="889000"/>
        </a:xfrm>
      </xdr:grpSpPr>
      <xdr:sp macro="" textlink="">
        <xdr:nvSpPr>
          <xdr:cNvPr id="5" name="Rounded Rectangular Callout 4"/>
          <xdr:cNvSpPr/>
        </xdr:nvSpPr>
        <xdr:spPr>
          <a:xfrm>
            <a:off x="4211321" y="1054100"/>
            <a:ext cx="3459480" cy="889000"/>
          </a:xfrm>
          <a:prstGeom prst="wedgeRoundRectCallout">
            <a:avLst>
              <a:gd name="adj1" fmla="val -51949"/>
              <a:gd name="adj2" fmla="val -108518"/>
              <a:gd name="adj3" fmla="val 16667"/>
            </a:avLst>
          </a:prstGeom>
          <a:solidFill>
            <a:srgbClr val="008000"/>
          </a:solidFill>
          <a:ln/>
        </xdr:spPr>
        <xdr:style>
          <a:lnRef idx="1">
            <a:schemeClr val="accent1"/>
          </a:lnRef>
          <a:fillRef idx="3">
            <a:schemeClr val="accent1"/>
          </a:fillRef>
          <a:effectRef idx="2">
            <a:schemeClr val="accent1"/>
          </a:effectRef>
          <a:fontRef idx="minor">
            <a:schemeClr val="lt1"/>
          </a:fontRef>
        </xdr:style>
        <xdr:txBody>
          <a:bodyPr wrap="square"/>
          <a:lstStyle/>
          <a:p>
            <a:endParaRPr lang="en-US"/>
          </a:p>
        </xdr:txBody>
      </xdr:sp>
      <xdr:sp macro="" textlink="$M$37">
        <xdr:nvSpPr>
          <xdr:cNvPr id="6" name="TextBox 5"/>
          <xdr:cNvSpPr txBox="1"/>
        </xdr:nvSpPr>
        <xdr:spPr>
          <a:xfrm>
            <a:off x="4305301" y="1104900"/>
            <a:ext cx="3238500" cy="793301"/>
          </a:xfrm>
          <a:prstGeom prst="rect">
            <a:avLst/>
          </a:prstGeom>
          <a:solidFill>
            <a:srgbClr val="CCFFCC"/>
          </a:solidFill>
          <a:ln w="38100" cmpd="sng">
            <a:solidFill>
              <a:srgbClr val="008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fld id="{AF2B0AD5-ACB4-FF4A-94B4-87395D2EB0F5}" type="TxLink">
              <a:rPr lang="x-none" sz="1200" baseline="0"/>
              <a:pPr/>
              <a:t>The gambler's fallacy is a kind of fallacy (false conclusion), where one mistakenly believes that independent events influence each other.</a:t>
            </a:fld>
            <a:endParaRPr lang="en-US" sz="1200">
              <a:solidFill>
                <a:srgbClr val="0000FF"/>
              </a:solidFill>
            </a:endParaRPr>
          </a:p>
        </xdr:txBody>
      </xdr:sp>
    </xdr:grpSp>
    <xdr:clientData/>
  </xdr:twoCellAnchor>
  <xdr:twoCellAnchor>
    <xdr:from>
      <xdr:col>4</xdr:col>
      <xdr:colOff>127000</xdr:colOff>
      <xdr:row>0</xdr:row>
      <xdr:rowOff>139700</xdr:rowOff>
    </xdr:from>
    <xdr:to>
      <xdr:col>4</xdr:col>
      <xdr:colOff>3962400</xdr:colOff>
      <xdr:row>3</xdr:row>
      <xdr:rowOff>304800</xdr:rowOff>
    </xdr:to>
    <xdr:grpSp>
      <xdr:nvGrpSpPr>
        <xdr:cNvPr id="7" name="Group 6"/>
        <xdr:cNvGrpSpPr/>
      </xdr:nvGrpSpPr>
      <xdr:grpSpPr>
        <a:xfrm>
          <a:off x="5889625" y="139700"/>
          <a:ext cx="3835400" cy="803275"/>
          <a:chOff x="4211321" y="1054100"/>
          <a:chExt cx="3459480" cy="889000"/>
        </a:xfrm>
      </xdr:grpSpPr>
      <xdr:sp macro="" textlink="">
        <xdr:nvSpPr>
          <xdr:cNvPr id="8" name="Rounded Rectangular Callout 7"/>
          <xdr:cNvSpPr/>
        </xdr:nvSpPr>
        <xdr:spPr>
          <a:xfrm>
            <a:off x="4211321" y="1054100"/>
            <a:ext cx="3459480" cy="889000"/>
          </a:xfrm>
          <a:prstGeom prst="wedgeRoundRectCallout">
            <a:avLst>
              <a:gd name="adj1" fmla="val -51618"/>
              <a:gd name="adj2" fmla="val 118601"/>
              <a:gd name="adj3" fmla="val 16667"/>
            </a:avLst>
          </a:prstGeom>
          <a:solidFill>
            <a:srgbClr val="008000"/>
          </a:solidFill>
          <a:ln/>
        </xdr:spPr>
        <xdr:style>
          <a:lnRef idx="1">
            <a:schemeClr val="accent1"/>
          </a:lnRef>
          <a:fillRef idx="3">
            <a:schemeClr val="accent1"/>
          </a:fillRef>
          <a:effectRef idx="2">
            <a:schemeClr val="accent1"/>
          </a:effectRef>
          <a:fontRef idx="minor">
            <a:schemeClr val="lt1"/>
          </a:fontRef>
        </xdr:style>
        <xdr:txBody>
          <a:bodyPr wrap="square"/>
          <a:lstStyle/>
          <a:p>
            <a:endParaRPr lang="en-US"/>
          </a:p>
        </xdr:txBody>
      </xdr:sp>
      <xdr:sp macro="" textlink="$M$40">
        <xdr:nvSpPr>
          <xdr:cNvPr id="9" name="TextBox 8"/>
          <xdr:cNvSpPr txBox="1"/>
        </xdr:nvSpPr>
        <xdr:spPr>
          <a:xfrm>
            <a:off x="4305301" y="1104900"/>
            <a:ext cx="3238500" cy="793301"/>
          </a:xfrm>
          <a:prstGeom prst="rect">
            <a:avLst/>
          </a:prstGeom>
          <a:solidFill>
            <a:srgbClr val="CCFFCC"/>
          </a:solidFill>
          <a:ln w="38100" cmpd="sng">
            <a:solidFill>
              <a:srgbClr val="008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fld id="{5E79D01B-11B9-D84D-87AC-26F0876B0964}" type="TxLink">
              <a:rPr lang="x-none" sz="1200" baseline="0"/>
              <a:pPr/>
              <a:t>The probability of "k" successful outcomes out of "n" attempts can be calculated with the binomial distribution.</a:t>
            </a:fld>
            <a:endParaRPr lang="en-US" sz="1200">
              <a:solidFill>
                <a:srgbClr val="0000FF"/>
              </a:solidFill>
            </a:endParaRPr>
          </a:p>
        </xdr:txBody>
      </xdr:sp>
    </xdr:grpSp>
    <xdr:clientData/>
  </xdr:twoCellAnchor>
  <xdr:twoCellAnchor>
    <xdr:from>
      <xdr:col>4</xdr:col>
      <xdr:colOff>330200</xdr:colOff>
      <xdr:row>25</xdr:row>
      <xdr:rowOff>0</xdr:rowOff>
    </xdr:from>
    <xdr:to>
      <xdr:col>4</xdr:col>
      <xdr:colOff>2908300</xdr:colOff>
      <xdr:row>33</xdr:row>
      <xdr:rowOff>152400</xdr:rowOff>
    </xdr:to>
    <xdr:grpSp>
      <xdr:nvGrpSpPr>
        <xdr:cNvPr id="14" name="Group 13"/>
        <xdr:cNvGrpSpPr/>
      </xdr:nvGrpSpPr>
      <xdr:grpSpPr>
        <a:xfrm>
          <a:off x="6092825" y="5210175"/>
          <a:ext cx="2578100" cy="1676400"/>
          <a:chOff x="4211321" y="1054100"/>
          <a:chExt cx="3459480" cy="889000"/>
        </a:xfrm>
      </xdr:grpSpPr>
      <xdr:sp macro="" textlink="">
        <xdr:nvSpPr>
          <xdr:cNvPr id="15" name="Rounded Rectangular Callout 14"/>
          <xdr:cNvSpPr/>
        </xdr:nvSpPr>
        <xdr:spPr>
          <a:xfrm>
            <a:off x="4211321" y="1054100"/>
            <a:ext cx="3459480" cy="889000"/>
          </a:xfrm>
          <a:prstGeom prst="wedgeRoundRectCallout">
            <a:avLst>
              <a:gd name="adj1" fmla="val -78881"/>
              <a:gd name="adj2" fmla="val -88685"/>
              <a:gd name="adj3" fmla="val 16667"/>
            </a:avLst>
          </a:prstGeom>
          <a:solidFill>
            <a:srgbClr val="008000"/>
          </a:solidFill>
          <a:ln/>
        </xdr:spPr>
        <xdr:style>
          <a:lnRef idx="1">
            <a:schemeClr val="accent1"/>
          </a:lnRef>
          <a:fillRef idx="3">
            <a:schemeClr val="accent1"/>
          </a:fillRef>
          <a:effectRef idx="2">
            <a:schemeClr val="accent1"/>
          </a:effectRef>
          <a:fontRef idx="minor">
            <a:schemeClr val="lt1"/>
          </a:fontRef>
        </xdr:style>
        <xdr:txBody>
          <a:bodyPr wrap="square"/>
          <a:lstStyle/>
          <a:p>
            <a:endParaRPr lang="en-US"/>
          </a:p>
        </xdr:txBody>
      </xdr:sp>
      <xdr:sp macro="" textlink="$M$43">
        <xdr:nvSpPr>
          <xdr:cNvPr id="16" name="TextBox 15"/>
          <xdr:cNvSpPr txBox="1"/>
        </xdr:nvSpPr>
        <xdr:spPr>
          <a:xfrm>
            <a:off x="4305301" y="1104900"/>
            <a:ext cx="3238500" cy="793301"/>
          </a:xfrm>
          <a:prstGeom prst="rect">
            <a:avLst/>
          </a:prstGeom>
          <a:solidFill>
            <a:srgbClr val="CCFFCC"/>
          </a:solidFill>
          <a:ln w="38100" cmpd="sng">
            <a:solidFill>
              <a:srgbClr val="008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fld id="{19C94788-585C-0143-B08C-EF9EBDB65A1A}" type="TxLink">
              <a:rPr lang="x-none" sz="1200" baseline="0"/>
              <a:pPr/>
              <a:t>The probability that we get a successful outcome only for the "k"-th attempt can be calculated with the geometric distribution (a type of negative binomial distribution).</a:t>
            </a:fld>
            <a:endParaRPr lang="en-US" sz="1200">
              <a:solidFill>
                <a:srgbClr val="0000FF"/>
              </a:solidFill>
            </a:endParaRPr>
          </a:p>
        </xdr:txBody>
      </xdr:sp>
    </xdr:grpSp>
    <xdr:clientData/>
  </xdr:twoCellAnchor>
  <xdr:twoCellAnchor>
    <xdr:from>
      <xdr:col>4</xdr:col>
      <xdr:colOff>3073400</xdr:colOff>
      <xdr:row>26</xdr:row>
      <xdr:rowOff>63500</xdr:rowOff>
    </xdr:from>
    <xdr:to>
      <xdr:col>11</xdr:col>
      <xdr:colOff>190500</xdr:colOff>
      <xdr:row>49</xdr:row>
      <xdr:rowOff>38100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203200</xdr:colOff>
      <xdr:row>26</xdr:row>
      <xdr:rowOff>165100</xdr:rowOff>
    </xdr:from>
    <xdr:to>
      <xdr:col>4</xdr:col>
      <xdr:colOff>266700</xdr:colOff>
      <xdr:row>49</xdr:row>
      <xdr:rowOff>101600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4</xdr:col>
      <xdr:colOff>4546600</xdr:colOff>
      <xdr:row>4</xdr:row>
      <xdr:rowOff>152400</xdr:rowOff>
    </xdr:from>
    <xdr:ext cx="3378200" cy="914400"/>
    <xdr:sp macro="" textlink="'1'!$M$67">
      <xdr:nvSpPr>
        <xdr:cNvPr id="19" name="TextBox 18"/>
        <xdr:cNvSpPr txBox="1"/>
      </xdr:nvSpPr>
      <xdr:spPr>
        <a:xfrm>
          <a:off x="11049000" y="1092200"/>
          <a:ext cx="3378200" cy="914400"/>
        </a:xfrm>
        <a:prstGeom prst="rect">
          <a:avLst/>
        </a:prstGeom>
        <a:solidFill>
          <a:srgbClr val="CCFFCC"/>
        </a:solidFill>
        <a:ln w="38100" cmpd="sng">
          <a:solidFill>
            <a:srgbClr val="008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2" rtlCol="0" anchor="t" anchorCtr="1">
          <a:noAutofit/>
        </a:bodyPr>
        <a:lstStyle/>
        <a:p>
          <a:pPr algn="l"/>
          <a:fld id="{EF9C39B9-775D-234B-BB15-70B6E50F970F}" type="TxLink">
            <a:rPr lang="hu-HU" sz="1100" baseline="0">
              <a:solidFill>
                <a:schemeClr val="tx1"/>
              </a:solidFill>
            </a:rPr>
            <a:pPr algn="l"/>
            <a:t>Hint:
"exactly” = probability density (or mass) function (PDF)
"at most” = cumulative distribution function (CDF)
"at least” = 1 – p(complementary „at most”)</a:t>
          </a:fld>
          <a:endParaRPr lang="hu-HU" sz="1100" baseline="0">
            <a:solidFill>
              <a:schemeClr val="tx1"/>
            </a:solidFill>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xdr:col>
      <xdr:colOff>241300</xdr:colOff>
      <xdr:row>5</xdr:row>
      <xdr:rowOff>25400</xdr:rowOff>
    </xdr:from>
    <xdr:ext cx="3378200" cy="914400"/>
    <xdr:sp macro="" textlink="'1'!$M$67">
      <xdr:nvSpPr>
        <xdr:cNvPr id="3" name="TextBox 2"/>
        <xdr:cNvSpPr txBox="1"/>
      </xdr:nvSpPr>
      <xdr:spPr>
        <a:xfrm>
          <a:off x="6743700" y="1143000"/>
          <a:ext cx="3378200" cy="914400"/>
        </a:xfrm>
        <a:prstGeom prst="rect">
          <a:avLst/>
        </a:prstGeom>
        <a:solidFill>
          <a:srgbClr val="CCFFCC"/>
        </a:solidFill>
        <a:ln w="38100" cmpd="sng">
          <a:solidFill>
            <a:srgbClr val="008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2" rtlCol="0" anchor="t" anchorCtr="1">
          <a:noAutofit/>
        </a:bodyPr>
        <a:lstStyle/>
        <a:p>
          <a:pPr algn="l"/>
          <a:fld id="{5B3EEE6D-4863-5043-A427-3A2F5C22885C}" type="TxLink">
            <a:rPr lang="hu-HU" sz="1100" baseline="0">
              <a:solidFill>
                <a:schemeClr val="tx1"/>
              </a:solidFill>
            </a:rPr>
            <a:pPr algn="l"/>
            <a:t>Hint:
"exactly” = probability density (or mass) function (PDF)
"at most” = cumulative distribution function (CDF)
"at least” = 1 – p(complementary „at most”)</a:t>
          </a:fld>
          <a:endParaRPr lang="hu-HU" sz="1100" baseline="0">
            <a:solidFill>
              <a:schemeClr val="tx1"/>
            </a:solidFill>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xdr:col>
      <xdr:colOff>127000</xdr:colOff>
      <xdr:row>0</xdr:row>
      <xdr:rowOff>114300</xdr:rowOff>
    </xdr:from>
    <xdr:ext cx="3378200" cy="914400"/>
    <xdr:sp macro="" textlink="'1'!$M$67">
      <xdr:nvSpPr>
        <xdr:cNvPr id="3" name="TextBox 2"/>
        <xdr:cNvSpPr txBox="1"/>
      </xdr:nvSpPr>
      <xdr:spPr>
        <a:xfrm>
          <a:off x="5422900" y="114300"/>
          <a:ext cx="3378200" cy="914400"/>
        </a:xfrm>
        <a:prstGeom prst="rect">
          <a:avLst/>
        </a:prstGeom>
        <a:solidFill>
          <a:srgbClr val="CCFFCC"/>
        </a:solidFill>
        <a:ln w="38100" cmpd="sng">
          <a:solidFill>
            <a:srgbClr val="008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2" rtlCol="0" anchor="t" anchorCtr="1">
          <a:noAutofit/>
        </a:bodyPr>
        <a:lstStyle/>
        <a:p>
          <a:pPr algn="l"/>
          <a:fld id="{887CBB71-9035-ED4E-A7C9-A0DAAC6A4D68}" type="TxLink">
            <a:rPr lang="hu-HU" sz="1100" baseline="0">
              <a:solidFill>
                <a:schemeClr val="tx1"/>
              </a:solidFill>
            </a:rPr>
            <a:pPr algn="l"/>
            <a:t>Hint:
"exactly” = probability density (or mass) function (PDF)
"at most” = cumulative distribution function (CDF)
"at least” = 1 – p(complementary „at most”)</a:t>
          </a:fld>
          <a:endParaRPr lang="hu-HU" sz="1100" baseline="0">
            <a:solidFill>
              <a:schemeClr val="tx1"/>
            </a:solidFill>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4</xdr:col>
      <xdr:colOff>215900</xdr:colOff>
      <xdr:row>5</xdr:row>
      <xdr:rowOff>0</xdr:rowOff>
    </xdr:from>
    <xdr:ext cx="3378200" cy="914400"/>
    <xdr:sp macro="" textlink="'1'!$M$67">
      <xdr:nvSpPr>
        <xdr:cNvPr id="3" name="TextBox 2"/>
        <xdr:cNvSpPr txBox="1"/>
      </xdr:nvSpPr>
      <xdr:spPr>
        <a:xfrm>
          <a:off x="6718300" y="1117600"/>
          <a:ext cx="3378200" cy="914400"/>
        </a:xfrm>
        <a:prstGeom prst="rect">
          <a:avLst/>
        </a:prstGeom>
        <a:solidFill>
          <a:srgbClr val="CCFFCC"/>
        </a:solidFill>
        <a:ln w="38100" cmpd="sng">
          <a:solidFill>
            <a:srgbClr val="008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2" rtlCol="0" anchor="t" anchorCtr="1">
          <a:noAutofit/>
        </a:bodyPr>
        <a:lstStyle/>
        <a:p>
          <a:pPr algn="l"/>
          <a:fld id="{887CBB71-9035-ED4E-A7C9-A0DAAC6A4D68}" type="TxLink">
            <a:rPr lang="hu-HU" sz="1100" baseline="0">
              <a:solidFill>
                <a:schemeClr val="tx1"/>
              </a:solidFill>
            </a:rPr>
            <a:pPr algn="l"/>
            <a:t>Hint:
"exactly” = probability density (or mass) function (PDF)
"at most” = cumulative distribution function (CDF)
"at least” = 1 – p(complementary „at most”)</a:t>
          </a:fld>
          <a:endParaRPr lang="hu-HU" sz="1100" baseline="0">
            <a:solidFill>
              <a:schemeClr val="tx1"/>
            </a:solidFill>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2</xdr:col>
      <xdr:colOff>139700</xdr:colOff>
      <xdr:row>0</xdr:row>
      <xdr:rowOff>127000</xdr:rowOff>
    </xdr:from>
    <xdr:ext cx="3378200" cy="914400"/>
    <xdr:sp macro="" textlink="'1'!$M$67">
      <xdr:nvSpPr>
        <xdr:cNvPr id="2" name="TextBox 1"/>
        <xdr:cNvSpPr txBox="1"/>
      </xdr:nvSpPr>
      <xdr:spPr>
        <a:xfrm>
          <a:off x="5435600" y="127000"/>
          <a:ext cx="3378200" cy="914400"/>
        </a:xfrm>
        <a:prstGeom prst="rect">
          <a:avLst/>
        </a:prstGeom>
        <a:solidFill>
          <a:srgbClr val="CCFFCC"/>
        </a:solidFill>
        <a:ln w="38100" cmpd="sng">
          <a:solidFill>
            <a:srgbClr val="008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2" rtlCol="0" anchor="t" anchorCtr="1">
          <a:noAutofit/>
        </a:bodyPr>
        <a:lstStyle/>
        <a:p>
          <a:pPr algn="l"/>
          <a:fld id="{887CBB71-9035-ED4E-A7C9-A0DAAC6A4D68}" type="TxLink">
            <a:rPr lang="hu-HU" sz="1100" baseline="0">
              <a:solidFill>
                <a:schemeClr val="tx1"/>
              </a:solidFill>
            </a:rPr>
            <a:pPr algn="l"/>
            <a:t>Hint:
"exactly” = probability density (or mass) function (PDF)
"at most” = cumulative distribution function (CDF)
"at least” = 1 – p(complementary „at most”)</a:t>
          </a:fld>
          <a:endParaRPr lang="hu-HU" sz="1100" baseline="0">
            <a:solidFill>
              <a:schemeClr val="tx1"/>
            </a:solidFill>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2</xdr:col>
      <xdr:colOff>330200</xdr:colOff>
      <xdr:row>1</xdr:row>
      <xdr:rowOff>101600</xdr:rowOff>
    </xdr:from>
    <xdr:ext cx="3378200" cy="914400"/>
    <xdr:sp macro="" textlink="'1'!$M$67">
      <xdr:nvSpPr>
        <xdr:cNvPr id="2" name="TextBox 1"/>
        <xdr:cNvSpPr txBox="1"/>
      </xdr:nvSpPr>
      <xdr:spPr>
        <a:xfrm>
          <a:off x="5626100" y="279400"/>
          <a:ext cx="3378200" cy="914400"/>
        </a:xfrm>
        <a:prstGeom prst="rect">
          <a:avLst/>
        </a:prstGeom>
        <a:solidFill>
          <a:srgbClr val="CCFFCC"/>
        </a:solidFill>
        <a:ln w="38100" cmpd="sng">
          <a:solidFill>
            <a:srgbClr val="008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2" rtlCol="0" anchor="t" anchorCtr="1">
          <a:noAutofit/>
        </a:bodyPr>
        <a:lstStyle/>
        <a:p>
          <a:pPr algn="l"/>
          <a:fld id="{887CBB71-9035-ED4E-A7C9-A0DAAC6A4D68}" type="TxLink">
            <a:rPr lang="hu-HU" sz="1100" baseline="0">
              <a:solidFill>
                <a:schemeClr val="tx1"/>
              </a:solidFill>
            </a:rPr>
            <a:pPr algn="l"/>
            <a:t>Hint:
"exactly” = probability density (or mass) function (PDF)
"at most” = cumulative distribution function (CDF)
"at least” = 1 – p(complementary „at most”)</a:t>
          </a:fld>
          <a:endParaRPr lang="hu-HU" sz="1100" baseline="0">
            <a:solidFill>
              <a:schemeClr val="tx1"/>
            </a:solidFill>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2</xdr:col>
      <xdr:colOff>330200</xdr:colOff>
      <xdr:row>1</xdr:row>
      <xdr:rowOff>101600</xdr:rowOff>
    </xdr:from>
    <xdr:ext cx="3378200" cy="914400"/>
    <xdr:sp macro="" textlink="'1'!$M$67">
      <xdr:nvSpPr>
        <xdr:cNvPr id="4" name="TextBox 3"/>
        <xdr:cNvSpPr txBox="1"/>
      </xdr:nvSpPr>
      <xdr:spPr>
        <a:xfrm>
          <a:off x="5626100" y="279400"/>
          <a:ext cx="3378200" cy="914400"/>
        </a:xfrm>
        <a:prstGeom prst="rect">
          <a:avLst/>
        </a:prstGeom>
        <a:solidFill>
          <a:srgbClr val="CCFFCC"/>
        </a:solidFill>
        <a:ln w="38100" cmpd="sng">
          <a:solidFill>
            <a:srgbClr val="008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2" rtlCol="0" anchor="t" anchorCtr="1">
          <a:noAutofit/>
        </a:bodyPr>
        <a:lstStyle/>
        <a:p>
          <a:pPr algn="l"/>
          <a:fld id="{887CBB71-9035-ED4E-A7C9-A0DAAC6A4D68}" type="TxLink">
            <a:rPr lang="hu-HU" sz="1100" baseline="0">
              <a:solidFill>
                <a:schemeClr val="tx1"/>
              </a:solidFill>
            </a:rPr>
            <a:pPr algn="l"/>
            <a:t>Hint:
"exactly” = probability density (or mass) function (PDF)
"at most” = cumulative distribution function (CDF)
"at least” = 1 – p(complementary „at most”)</a:t>
          </a:fld>
          <a:endParaRPr lang="hu-HU" sz="1100" baseline="0">
            <a:solidFill>
              <a:schemeClr val="tx1"/>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ergelyagocs/Documents/Oktat&#225;s/Statisztika/3nyelv&#369;%20feladatlapok/08%20pontbecsl&#233;s/Stat_08_POINT_ESTIMATION_01-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 val="DataGen"/>
      <sheetName val="Theory"/>
      <sheetName val="8.1m"/>
      <sheetName val="8.2m"/>
      <sheetName val="8.3m"/>
      <sheetName val="8.4m"/>
    </sheetNames>
    <sheetDataSet>
      <sheetData sheetId="0">
        <row r="2">
          <cell r="D2" t="str">
            <v>English</v>
          </cell>
          <cell r="M2" t="str">
            <v>magyar</v>
          </cell>
          <cell r="N2" t="str">
            <v>deutsch</v>
          </cell>
          <cell r="O2" t="str">
            <v>English</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00FF"/>
  </sheetPr>
  <dimension ref="A1:O100"/>
  <sheetViews>
    <sheetView tabSelected="1" workbookViewId="0">
      <selection activeCell="D2" sqref="D2"/>
    </sheetView>
  </sheetViews>
  <sheetFormatPr defaultColWidth="0" defaultRowHeight="15" zeroHeight="1" x14ac:dyDescent="0.25"/>
  <cols>
    <col min="1" max="1" width="8.7109375" customWidth="1"/>
    <col min="2" max="2" width="3.140625" bestFit="1" customWidth="1"/>
    <col min="3" max="3" width="36.85546875" style="1" customWidth="1"/>
    <col min="4" max="4" width="8.85546875" customWidth="1"/>
    <col min="5" max="12" width="8.7109375" customWidth="1"/>
    <col min="13" max="15" width="44.85546875" style="1" hidden="1" customWidth="1"/>
    <col min="16" max="16384" width="8.7109375" hidden="1"/>
  </cols>
  <sheetData>
    <row r="1" spans="1:15" x14ac:dyDescent="0.25">
      <c r="A1" s="5"/>
      <c r="B1" s="5"/>
      <c r="C1" s="6"/>
      <c r="D1" s="5"/>
      <c r="E1" s="5"/>
      <c r="F1" s="5"/>
      <c r="G1" s="5"/>
      <c r="H1" s="5"/>
      <c r="I1" s="5"/>
      <c r="J1" s="5"/>
      <c r="K1" s="5"/>
      <c r="L1" s="5"/>
    </row>
    <row r="2" spans="1:15" ht="44.1" customHeight="1" x14ac:dyDescent="0.25">
      <c r="A2" s="5"/>
      <c r="B2" s="83" t="s">
        <v>125</v>
      </c>
      <c r="C2" s="84"/>
      <c r="D2" s="9" t="s">
        <v>28</v>
      </c>
      <c r="E2" s="5"/>
      <c r="F2" s="5"/>
      <c r="G2" s="5"/>
      <c r="H2" s="5"/>
      <c r="I2" s="5"/>
      <c r="J2" s="5"/>
      <c r="K2" s="5"/>
      <c r="L2" s="5"/>
      <c r="M2" s="1" t="s">
        <v>26</v>
      </c>
      <c r="N2" s="2" t="s">
        <v>27</v>
      </c>
      <c r="O2" s="3" t="s">
        <v>28</v>
      </c>
    </row>
    <row r="3" spans="1:15" ht="60" x14ac:dyDescent="0.25">
      <c r="A3" s="5"/>
      <c r="B3" s="5"/>
      <c r="C3" s="6" t="str">
        <f>IF($D$2=$M$2,M3,IF($D$2=$N$2,N3,O3))</f>
        <v>Created by: Gergely AGÓCS PhD (Please send comments and reflections (e.g. on possible errors) to: gergelyagocs at gmail com)</v>
      </c>
      <c r="D3" s="5"/>
      <c r="E3" s="5"/>
      <c r="F3" s="5"/>
      <c r="G3" s="5"/>
      <c r="H3" s="5"/>
      <c r="I3" s="5"/>
      <c r="J3" s="5"/>
      <c r="K3" s="5"/>
      <c r="L3" s="5"/>
      <c r="M3" s="1" t="s">
        <v>258</v>
      </c>
      <c r="N3" s="2" t="s">
        <v>259</v>
      </c>
      <c r="O3" s="3" t="s">
        <v>260</v>
      </c>
    </row>
    <row r="4" spans="1:15" x14ac:dyDescent="0.25">
      <c r="A4" s="45"/>
      <c r="B4" s="45"/>
      <c r="C4" s="82"/>
      <c r="D4" s="85"/>
      <c r="E4" s="45"/>
      <c r="F4" s="5"/>
      <c r="G4" s="5"/>
      <c r="H4" s="5"/>
      <c r="I4" s="5"/>
      <c r="J4" s="5"/>
      <c r="K4" s="5"/>
      <c r="L4" s="5"/>
      <c r="M4" s="1" t="s">
        <v>16</v>
      </c>
      <c r="N4" s="2" t="s">
        <v>15</v>
      </c>
      <c r="O4" s="3" t="s">
        <v>17</v>
      </c>
    </row>
    <row r="5" spans="1:15" x14ac:dyDescent="0.25">
      <c r="A5" s="45"/>
      <c r="B5" s="50"/>
      <c r="C5" s="82"/>
      <c r="D5" s="82"/>
      <c r="E5" s="45"/>
      <c r="F5" s="5"/>
      <c r="G5" s="5"/>
      <c r="H5" s="5"/>
      <c r="I5" s="5"/>
      <c r="J5" s="5"/>
      <c r="K5" s="5"/>
      <c r="L5" s="5"/>
      <c r="M5" s="1" t="s">
        <v>18</v>
      </c>
      <c r="N5" s="2" t="s">
        <v>29</v>
      </c>
      <c r="O5" s="3" t="s">
        <v>33</v>
      </c>
    </row>
    <row r="6" spans="1:15" ht="30" x14ac:dyDescent="0.25">
      <c r="A6" s="45"/>
      <c r="B6" s="50"/>
      <c r="C6" s="82"/>
      <c r="D6" s="82"/>
      <c r="E6" s="45"/>
      <c r="F6" s="5"/>
      <c r="G6" s="5"/>
      <c r="H6" s="5"/>
      <c r="I6" s="5"/>
      <c r="J6" s="5"/>
      <c r="K6" s="5"/>
      <c r="L6" s="5"/>
      <c r="M6" s="1" t="s">
        <v>23</v>
      </c>
      <c r="N6" s="2" t="s">
        <v>30</v>
      </c>
      <c r="O6" s="3" t="s">
        <v>34</v>
      </c>
    </row>
    <row r="7" spans="1:15" x14ac:dyDescent="0.25">
      <c r="A7" s="45"/>
      <c r="B7" s="50"/>
      <c r="C7" s="82"/>
      <c r="D7" s="82"/>
      <c r="E7" s="45"/>
      <c r="F7" s="5"/>
      <c r="G7" s="5"/>
      <c r="H7" s="5"/>
      <c r="I7" s="5"/>
      <c r="J7" s="5"/>
      <c r="K7" s="5"/>
      <c r="L7" s="5"/>
      <c r="M7" s="1" t="s">
        <v>20</v>
      </c>
      <c r="N7" s="2" t="s">
        <v>31</v>
      </c>
      <c r="O7" s="3" t="s">
        <v>35</v>
      </c>
    </row>
    <row r="8" spans="1:15" ht="30" x14ac:dyDescent="0.25">
      <c r="A8" s="45"/>
      <c r="B8" s="50"/>
      <c r="C8" s="82"/>
      <c r="D8" s="82"/>
      <c r="E8" s="45"/>
      <c r="F8" s="5"/>
      <c r="G8" s="5"/>
      <c r="H8" s="5"/>
      <c r="I8" s="5"/>
      <c r="J8" s="5"/>
      <c r="K8" s="5"/>
      <c r="L8" s="5"/>
      <c r="M8" s="1" t="s">
        <v>19</v>
      </c>
      <c r="N8" s="2" t="s">
        <v>32</v>
      </c>
      <c r="O8" s="3" t="s">
        <v>36</v>
      </c>
    </row>
    <row r="9" spans="1:15" ht="30" x14ac:dyDescent="0.25">
      <c r="A9" s="45"/>
      <c r="B9" s="50"/>
      <c r="C9" s="82"/>
      <c r="D9" s="82"/>
      <c r="E9" s="45"/>
      <c r="F9" s="5"/>
      <c r="G9" s="5"/>
      <c r="H9" s="5"/>
      <c r="I9" s="5"/>
      <c r="J9" s="5"/>
      <c r="K9" s="5"/>
      <c r="L9" s="5"/>
      <c r="M9" s="1" t="s">
        <v>21</v>
      </c>
      <c r="N9" s="2" t="s">
        <v>37</v>
      </c>
      <c r="O9" s="3" t="s">
        <v>38</v>
      </c>
    </row>
    <row r="10" spans="1:15" ht="30" x14ac:dyDescent="0.25">
      <c r="A10" s="45"/>
      <c r="B10" s="50"/>
      <c r="C10" s="82"/>
      <c r="D10" s="82"/>
      <c r="E10" s="45"/>
      <c r="F10" s="5"/>
      <c r="G10" s="5"/>
      <c r="H10" s="5"/>
      <c r="I10" s="5"/>
      <c r="J10" s="5"/>
      <c r="K10" s="5"/>
      <c r="L10" s="5"/>
      <c r="M10" s="1" t="s">
        <v>130</v>
      </c>
      <c r="N10" s="2" t="s">
        <v>126</v>
      </c>
      <c r="O10" s="3" t="s">
        <v>129</v>
      </c>
    </row>
    <row r="11" spans="1:15" ht="45" x14ac:dyDescent="0.25">
      <c r="A11" s="45"/>
      <c r="B11" s="50"/>
      <c r="C11" s="82"/>
      <c r="D11" s="82"/>
      <c r="E11" s="45"/>
      <c r="F11" s="5"/>
      <c r="G11" s="5"/>
      <c r="H11" s="5"/>
      <c r="I11" s="5"/>
      <c r="J11" s="5"/>
      <c r="K11" s="5"/>
      <c r="L11" s="5"/>
      <c r="M11" s="1" t="s">
        <v>24</v>
      </c>
      <c r="N11" s="2" t="s">
        <v>127</v>
      </c>
      <c r="O11" s="3" t="s">
        <v>131</v>
      </c>
    </row>
    <row r="12" spans="1:15" ht="45" x14ac:dyDescent="0.25">
      <c r="A12" s="45"/>
      <c r="B12" s="50"/>
      <c r="C12" s="82"/>
      <c r="D12" s="82"/>
      <c r="E12" s="45"/>
      <c r="F12" s="5"/>
      <c r="G12" s="5"/>
      <c r="H12" s="5"/>
      <c r="I12" s="5"/>
      <c r="J12" s="5"/>
      <c r="K12" s="5"/>
      <c r="L12" s="5"/>
      <c r="M12" s="1" t="s">
        <v>25</v>
      </c>
      <c r="N12" s="2" t="s">
        <v>128</v>
      </c>
      <c r="O12" s="3" t="s">
        <v>132</v>
      </c>
    </row>
    <row r="13" spans="1:15" ht="30" x14ac:dyDescent="0.25">
      <c r="A13" s="45"/>
      <c r="B13" s="50"/>
      <c r="C13" s="82"/>
      <c r="D13" s="82"/>
      <c r="E13" s="45"/>
      <c r="F13" s="5"/>
      <c r="G13" s="5"/>
      <c r="H13" s="5"/>
      <c r="I13" s="5"/>
      <c r="J13" s="5"/>
      <c r="K13" s="5"/>
      <c r="L13" s="5"/>
      <c r="M13" s="1" t="s">
        <v>134</v>
      </c>
      <c r="N13" s="2" t="s">
        <v>135</v>
      </c>
      <c r="O13" s="3" t="s">
        <v>133</v>
      </c>
    </row>
    <row r="14" spans="1:15" x14ac:dyDescent="0.25">
      <c r="A14" s="5"/>
      <c r="B14" s="5"/>
      <c r="C14" s="6"/>
      <c r="D14" s="5"/>
      <c r="E14" s="5"/>
      <c r="F14" s="5"/>
      <c r="G14" s="5"/>
      <c r="H14" s="5"/>
      <c r="I14" s="5"/>
      <c r="J14" s="5"/>
      <c r="K14" s="5"/>
      <c r="L14" s="5"/>
    </row>
    <row r="15" spans="1:15" hidden="1" x14ac:dyDescent="0.25"/>
    <row r="16" spans="1:15"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11">
    <mergeCell ref="C10:D10"/>
    <mergeCell ref="C11:D11"/>
    <mergeCell ref="C12:D12"/>
    <mergeCell ref="C13:D13"/>
    <mergeCell ref="B2:C2"/>
    <mergeCell ref="C4:D4"/>
    <mergeCell ref="C5:D5"/>
    <mergeCell ref="C6:D6"/>
    <mergeCell ref="C7:D7"/>
    <mergeCell ref="C8:D8"/>
    <mergeCell ref="C9:D9"/>
  </mergeCells>
  <dataValidations count="1">
    <dataValidation type="list" allowBlank="1" showInputMessage="1" showErrorMessage="1" sqref="D2">
      <formula1>nyelv</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O100"/>
  <sheetViews>
    <sheetView zoomScaleNormal="100" workbookViewId="0"/>
  </sheetViews>
  <sheetFormatPr defaultColWidth="0" defaultRowHeight="14.1" customHeight="1" zeroHeight="1" x14ac:dyDescent="0.25"/>
  <cols>
    <col min="1" max="1" width="10.85546875" style="10" customWidth="1"/>
    <col min="2" max="2" width="60.85546875" style="11" customWidth="1"/>
    <col min="3" max="3" width="10.85546875" style="10" customWidth="1"/>
    <col min="4" max="4" width="3.85546875" style="10" customWidth="1"/>
    <col min="5" max="5" width="80.85546875" style="10" customWidth="1"/>
    <col min="6" max="12" width="8.7109375" style="10" customWidth="1"/>
    <col min="13" max="13" width="60.85546875" style="27" hidden="1"/>
    <col min="14" max="14" width="60.85546875" style="28" hidden="1"/>
    <col min="15" max="15" width="60.85546875" style="29" hidden="1"/>
    <col min="16" max="16384" width="8.7109375" hidden="1"/>
  </cols>
  <sheetData>
    <row r="1" spans="1:15" ht="15" x14ac:dyDescent="0.25">
      <c r="A1" s="5"/>
      <c r="B1" s="6"/>
      <c r="C1" s="5"/>
      <c r="D1" s="5"/>
      <c r="E1" s="5"/>
      <c r="F1" s="5"/>
      <c r="G1" s="5"/>
      <c r="H1" s="5"/>
      <c r="I1" s="5"/>
      <c r="J1" s="5"/>
      <c r="K1" s="5"/>
      <c r="L1" s="5"/>
    </row>
    <row r="2" spans="1:15" ht="20.25" x14ac:dyDescent="0.3">
      <c r="A2" s="5"/>
      <c r="B2" s="7" t="str">
        <f>IF(T!$D$2=T!$M$2,M2,IF(T!$D$2=T!$N$2,N2,O2))</f>
        <v>Give the asked values in the green cells.</v>
      </c>
      <c r="C2" s="5"/>
      <c r="D2" s="5"/>
      <c r="E2" s="5"/>
      <c r="F2" s="5"/>
      <c r="G2" s="5"/>
      <c r="H2" s="5"/>
      <c r="I2" s="5"/>
      <c r="J2" s="5"/>
      <c r="K2" s="5"/>
      <c r="L2" s="5"/>
      <c r="M2" s="27" t="s">
        <v>123</v>
      </c>
      <c r="N2" s="28" t="s">
        <v>239</v>
      </c>
      <c r="O2" s="29" t="s">
        <v>124</v>
      </c>
    </row>
    <row r="3" spans="1:15" ht="15" x14ac:dyDescent="0.25">
      <c r="A3" s="5"/>
      <c r="B3" s="6"/>
      <c r="C3" s="5"/>
      <c r="D3" s="5"/>
      <c r="E3" s="5"/>
      <c r="F3" s="5"/>
      <c r="G3" s="5"/>
      <c r="H3" s="5"/>
      <c r="I3" s="5"/>
      <c r="J3" s="5"/>
      <c r="K3" s="5"/>
      <c r="L3" s="5"/>
    </row>
    <row r="4" spans="1:15" ht="60" x14ac:dyDescent="0.25">
      <c r="A4" s="5"/>
      <c r="B4" s="58" t="str">
        <f>IF(T!$D$2=T!$M$2,M4,IF(T!$D$2=T!$N$2,N4,O4))</f>
        <v>We are rolling a 12-faced regular solid (i.e. regular dodecahedron). The faces are numbered from 1 to 12. The outcome of a roll is the number at the top after the roll. All outcomes turn up with the same probability.</v>
      </c>
      <c r="C4" s="5"/>
      <c r="D4" s="5"/>
      <c r="E4" s="5"/>
      <c r="F4" s="5"/>
      <c r="G4" s="5"/>
      <c r="H4" s="5"/>
      <c r="I4" s="5"/>
      <c r="J4" s="5"/>
      <c r="K4" s="5"/>
      <c r="L4" s="5"/>
      <c r="M4" s="27" t="s">
        <v>175</v>
      </c>
      <c r="N4" s="28" t="s">
        <v>261</v>
      </c>
      <c r="O4" s="29" t="s">
        <v>176</v>
      </c>
    </row>
    <row r="5" spans="1:15" ht="15" x14ac:dyDescent="0.25">
      <c r="A5" s="5"/>
      <c r="B5" s="59" t="str">
        <f>IF(T!$D$2=T!$M$2,M5,IF(T!$D$2=T!$N$2,N5,O5))</f>
        <v>What is the probability that …</v>
      </c>
      <c r="C5" s="5"/>
      <c r="D5" s="5"/>
      <c r="E5" s="5"/>
      <c r="F5" s="5"/>
      <c r="G5" s="5"/>
      <c r="H5" s="5"/>
      <c r="I5" s="5"/>
      <c r="J5" s="5"/>
      <c r="K5" s="5"/>
      <c r="L5" s="5"/>
      <c r="M5" s="27" t="s">
        <v>40</v>
      </c>
      <c r="N5" s="28" t="s">
        <v>51</v>
      </c>
      <c r="O5" s="29" t="s">
        <v>57</v>
      </c>
    </row>
    <row r="6" spans="1:15" ht="15" x14ac:dyDescent="0.25">
      <c r="A6" s="5"/>
      <c r="B6" s="73" t="str">
        <f>IF(T!$D$2=T!$M$2,M6,IF(T!$D$2=T!$N$2,N6,O6))</f>
        <v>… the outcome of one roll will be 1?</v>
      </c>
      <c r="C6" s="62">
        <f>1/12</f>
        <v>8.3333333333333329E-2</v>
      </c>
      <c r="D6" s="5"/>
      <c r="E6" s="22" t="str">
        <f>IF(T!$D$2=T!$M$2,M26,IF(T!$D$2=T!$N$2,N26,O26))</f>
        <v>A uniform distribution is supposed, so there are 12 equally probable outcomes.</v>
      </c>
      <c r="F6" s="5"/>
      <c r="G6" s="5"/>
      <c r="H6" s="5"/>
      <c r="I6" s="5"/>
      <c r="J6" s="5"/>
      <c r="K6" s="5"/>
      <c r="L6" s="5"/>
      <c r="M6" s="27" t="s">
        <v>140</v>
      </c>
      <c r="N6" s="28" t="s">
        <v>153</v>
      </c>
      <c r="O6" s="29" t="s">
        <v>165</v>
      </c>
    </row>
    <row r="7" spans="1:15" ht="15" x14ac:dyDescent="0.25">
      <c r="A7" s="5"/>
      <c r="B7" s="73" t="str">
        <f>IF(T!$D$2=T!$M$2,M7,IF(T!$D$2=T!$N$2,N7,O7))</f>
        <v>… the outcome of one roll will be an even number?</v>
      </c>
      <c r="C7" s="62">
        <f>6/12</f>
        <v>0.5</v>
      </c>
      <c r="D7" s="5"/>
      <c r="E7" s="22" t="str">
        <f>IF(T!$D$2=T!$M$2,M27,IF(T!$D$2=T!$N$2,N27,O27))</f>
        <v>6 out of the 12 equally probable outcomes are even: 2, 4, 6, 8, 10, and 12.</v>
      </c>
      <c r="F7" s="5"/>
      <c r="G7" s="5"/>
      <c r="H7" s="5"/>
      <c r="I7" s="5"/>
      <c r="J7" s="5"/>
      <c r="K7" s="5"/>
      <c r="L7" s="5"/>
      <c r="M7" s="27" t="s">
        <v>141</v>
      </c>
      <c r="N7" s="28" t="s">
        <v>167</v>
      </c>
      <c r="O7" s="29" t="s">
        <v>166</v>
      </c>
    </row>
    <row r="8" spans="1:15" ht="15" x14ac:dyDescent="0.25">
      <c r="A8" s="5"/>
      <c r="B8" s="73" t="str">
        <f>IF(T!$D$2=T!$M$2,M8,IF(T!$D$2=T!$N$2,N8,O8))</f>
        <v>… the outcome of one roll will be divisible with three?</v>
      </c>
      <c r="C8" s="62">
        <f>4/12</f>
        <v>0.33333333333333331</v>
      </c>
      <c r="D8" s="5"/>
      <c r="E8" s="22" t="str">
        <f>IF(T!$D$2=T!$M$2,M28,IF(T!$D$2=T!$N$2,N28,O28))</f>
        <v>4 out of the 12 equally probable outcomes are divisible with three: 3, 6, 9, and 12.</v>
      </c>
      <c r="F8" s="5"/>
      <c r="G8" s="5"/>
      <c r="H8" s="5"/>
      <c r="I8" s="5"/>
      <c r="J8" s="5"/>
      <c r="K8" s="5"/>
      <c r="L8" s="5"/>
      <c r="M8" s="27" t="s">
        <v>142</v>
      </c>
      <c r="N8" s="28" t="s">
        <v>154</v>
      </c>
      <c r="O8" s="29" t="s">
        <v>168</v>
      </c>
    </row>
    <row r="9" spans="1:15" ht="15" x14ac:dyDescent="0.25">
      <c r="A9" s="5"/>
      <c r="B9" s="73" t="str">
        <f>IF(T!$D$2=T!$M$2,M9,IF(T!$D$2=T!$N$2,N9,O9))</f>
        <v>… the outcome of one roll will be divisible with five?</v>
      </c>
      <c r="C9" s="62">
        <f>2/12</f>
        <v>0.16666666666666666</v>
      </c>
      <c r="D9" s="5"/>
      <c r="E9" s="22" t="str">
        <f>IF(T!$D$2=T!$M$2,M29,IF(T!$D$2=T!$N$2,N29,O29))</f>
        <v>5 out of the 12 equally probable outcomes are divisible with five 5 and 10.</v>
      </c>
      <c r="F9" s="5"/>
      <c r="G9" s="5"/>
      <c r="H9" s="5"/>
      <c r="I9" s="5"/>
      <c r="J9" s="5"/>
      <c r="K9" s="5"/>
      <c r="L9" s="5"/>
      <c r="M9" s="27" t="s">
        <v>143</v>
      </c>
      <c r="N9" s="28" t="s">
        <v>155</v>
      </c>
      <c r="O9" s="29" t="s">
        <v>169</v>
      </c>
    </row>
    <row r="10" spans="1:15" ht="15" x14ac:dyDescent="0.25">
      <c r="A10" s="5"/>
      <c r="B10" s="73" t="str">
        <f>IF(T!$D$2=T!$M$2,M10,IF(T!$D$2=T!$N$2,N10,O10))</f>
        <v>… the outcome of one roll will be greater than five?</v>
      </c>
      <c r="C10" s="62">
        <f>7/12</f>
        <v>0.58333333333333337</v>
      </c>
      <c r="D10" s="5"/>
      <c r="E10" s="22" t="str">
        <f>IF(T!$D$2=T!$M$2,M30,IF(T!$D$2=T!$N$2,N30,O30))</f>
        <v>9 out of the 12 equally probable outcomes are even: 6, 7, 8, 9, 10, 11, and 12.</v>
      </c>
      <c r="F10" s="5"/>
      <c r="G10" s="5"/>
      <c r="H10" s="5"/>
      <c r="I10" s="5"/>
      <c r="J10" s="5"/>
      <c r="K10" s="5"/>
      <c r="L10" s="5"/>
      <c r="M10" s="27" t="s">
        <v>148</v>
      </c>
      <c r="N10" s="28" t="s">
        <v>156</v>
      </c>
      <c r="O10" s="29" t="s">
        <v>170</v>
      </c>
    </row>
    <row r="11" spans="1:15" ht="15" x14ac:dyDescent="0.25">
      <c r="A11" s="5"/>
      <c r="B11" s="73" t="str">
        <f>IF(T!$D$2=T!$M$2,M11,IF(T!$D$2=T!$N$2,N11,O11))</f>
        <v>… the outcome of at least one out of five rolls will be 1?</v>
      </c>
      <c r="C11" s="62">
        <f>1-_xlfn.BINOM.DIST(0,5,C6,1)</f>
        <v>0.35277215149176955</v>
      </c>
      <c r="D11" s="5"/>
      <c r="E11" s="22" t="str">
        <f>IF(T!$D$2=T!$M$2,M31,IF(T!$D$2=T!$N$2,N31,O31))</f>
        <v>One minus the complementary cumulative binomial distribution.</v>
      </c>
      <c r="F11" s="5"/>
      <c r="G11" s="5"/>
      <c r="H11" s="5"/>
      <c r="I11" s="5"/>
      <c r="J11" s="5"/>
      <c r="K11" s="5"/>
      <c r="L11" s="5"/>
      <c r="M11" s="27" t="s">
        <v>146</v>
      </c>
      <c r="N11" s="28" t="s">
        <v>157</v>
      </c>
      <c r="O11" s="29" t="s">
        <v>171</v>
      </c>
    </row>
    <row r="12" spans="1:15" ht="15" x14ac:dyDescent="0.25">
      <c r="A12" s="5"/>
      <c r="B12" s="73" t="str">
        <f>IF(T!$D$2=T!$M$2,M12,IF(T!$D$2=T!$N$2,N12,O12))</f>
        <v>… the outcome of exactly one out of five rolls will be 1?</v>
      </c>
      <c r="C12" s="62">
        <f>_xlfn.BINOM.DIST(1,5,C6,0)</f>
        <v>0.2941944765946502</v>
      </c>
      <c r="D12" s="5"/>
      <c r="E12" s="22" t="str">
        <f>IF(T!$D$2=T!$M$2,M32,IF(T!$D$2=T!$N$2,N32,O32))</f>
        <v>Binomial distribution (probability mass function).</v>
      </c>
      <c r="F12" s="5"/>
      <c r="G12" s="5"/>
      <c r="H12" s="5"/>
      <c r="I12" s="5"/>
      <c r="J12" s="5"/>
      <c r="K12" s="5"/>
      <c r="L12" s="5"/>
      <c r="M12" s="27" t="s">
        <v>145</v>
      </c>
      <c r="N12" s="28" t="s">
        <v>546</v>
      </c>
      <c r="O12" s="29" t="s">
        <v>458</v>
      </c>
    </row>
    <row r="13" spans="1:15" ht="15" x14ac:dyDescent="0.25">
      <c r="A13" s="5"/>
      <c r="B13" s="73" t="str">
        <f>IF(T!$D$2=T!$M$2,M13,IF(T!$D$2=T!$N$2,N13,O13))</f>
        <v>… the outcome of only the first out of five rolls will be 1?</v>
      </c>
      <c r="C13" s="62">
        <f>C6^1*(1-C6)^4</f>
        <v>5.8838895318930023E-2</v>
      </c>
      <c r="D13" s="5"/>
      <c r="E13" s="22" t="str">
        <f>IF(T!$D$2=T!$M$2,M33,IF(T!$D$2=T!$N$2,N33,O33))</f>
        <v>We multiply the probabilities of the independent elementary outcomes: (1/12)^1*(1-1/12)^4</v>
      </c>
      <c r="F13" s="5"/>
      <c r="G13" s="5"/>
      <c r="H13" s="5"/>
      <c r="I13" s="5"/>
      <c r="J13" s="5"/>
      <c r="K13" s="5"/>
      <c r="L13" s="5"/>
      <c r="M13" s="27" t="s">
        <v>144</v>
      </c>
      <c r="N13" s="28" t="s">
        <v>158</v>
      </c>
      <c r="O13" s="29" t="s">
        <v>172</v>
      </c>
    </row>
    <row r="14" spans="1:15" ht="15" x14ac:dyDescent="0.25">
      <c r="A14" s="5"/>
      <c r="B14" s="73" t="str">
        <f>IF(T!$D$2=T!$M$2,M14,IF(T!$D$2=T!$N$2,N14,O14))</f>
        <v>… the sum of two rolls will be 13?</v>
      </c>
      <c r="C14" s="62">
        <f>12*C6^2</f>
        <v>8.3333333333333329E-2</v>
      </c>
      <c r="D14" s="5"/>
      <c r="E14" s="22" t="str">
        <f>IF(T!$D$2=T!$M$2,M34,IF(T!$D$2=T!$N$2,N34,O34))</f>
        <v>There are 12 such events: 1+12; 2+11; 3+10; … ; 11+2; 12+1.</v>
      </c>
      <c r="F14" s="5"/>
      <c r="G14" s="5"/>
      <c r="H14" s="5"/>
      <c r="I14" s="5"/>
      <c r="J14" s="5"/>
      <c r="K14" s="5"/>
      <c r="L14" s="5"/>
      <c r="M14" s="27" t="s">
        <v>147</v>
      </c>
      <c r="N14" s="28" t="s">
        <v>159</v>
      </c>
      <c r="O14" s="29" t="s">
        <v>173</v>
      </c>
    </row>
    <row r="15" spans="1:15" ht="15" x14ac:dyDescent="0.25">
      <c r="A15" s="5"/>
      <c r="B15" s="73" t="str">
        <f>IF(T!$D$2=T!$M$2,M15,IF(T!$D$2=T!$N$2,N15,O15))</f>
        <v>… the sum of two rolls will be 8?</v>
      </c>
      <c r="C15" s="62">
        <f>7*C6^2</f>
        <v>4.8611111111111105E-2</v>
      </c>
      <c r="D15" s="5"/>
      <c r="E15" s="22" t="str">
        <f>IF(T!$D$2=T!$M$2,M35,IF(T!$D$2=T!$N$2,N35,O35))</f>
        <v>There are 7 such events: 1+6; 2+5; … 5+2; 6+1.</v>
      </c>
      <c r="F15" s="5"/>
      <c r="G15" s="5"/>
      <c r="H15" s="5"/>
      <c r="I15" s="5"/>
      <c r="J15" s="5"/>
      <c r="K15" s="5"/>
      <c r="L15" s="5"/>
      <c r="M15" s="27" t="s">
        <v>151</v>
      </c>
      <c r="N15" s="28" t="s">
        <v>160</v>
      </c>
      <c r="O15" s="29" t="s">
        <v>174</v>
      </c>
    </row>
    <row r="16" spans="1:15" ht="15" x14ac:dyDescent="0.25">
      <c r="A16" s="5"/>
      <c r="B16" s="73" t="str">
        <f>IF(T!$D$2=T!$M$2,M16,IF(T!$D$2=T!$N$2,N16,O16))</f>
        <v>… the outcome of exactly one out of two rolls will be greater than 8?</v>
      </c>
      <c r="C16" s="62">
        <f>2*(4*C6)*(8*C6)</f>
        <v>0.44444444444444442</v>
      </c>
      <c r="D16" s="5"/>
      <c r="E16" s="22" t="str">
        <f>IF(T!$D$2=T!$M$2,M36,IF(T!$D$2=T!$N$2,N36,O36))</f>
        <v>Be EITHER the first number greater than 8 (p=4/12) and the second not greater (p=8/12), OR the other way round.</v>
      </c>
      <c r="F16" s="5"/>
      <c r="G16" s="5"/>
      <c r="H16" s="5"/>
      <c r="I16" s="5"/>
      <c r="J16" s="5"/>
      <c r="K16" s="5"/>
      <c r="L16" s="5"/>
      <c r="M16" s="27" t="s">
        <v>161</v>
      </c>
      <c r="N16" s="28" t="s">
        <v>547</v>
      </c>
      <c r="O16" s="29" t="s">
        <v>597</v>
      </c>
    </row>
    <row r="17" spans="1:15" ht="15" x14ac:dyDescent="0.25">
      <c r="A17" s="5"/>
      <c r="B17" s="73" t="str">
        <f>IF(T!$D$2=T!$M$2,M17,IF(T!$D$2=T!$N$2,N17,O17))</f>
        <v>… the outcome of at least one out of two rolls will be greater than 8?</v>
      </c>
      <c r="C17" s="62">
        <f>_xlfn.BINOM.DIST(1,2,8/12,1)</f>
        <v>0.55555555555555558</v>
      </c>
      <c r="D17" s="5"/>
      <c r="E17" s="22" t="str">
        <f>IF(T!$D$2=T!$M$2,M37,IF(T!$D$2=T!$N$2,N37,O37))</f>
        <v>Cumulative binomial distribution for the not-greater-than-eight outcome (p=8/12).</v>
      </c>
      <c r="F17" s="5"/>
      <c r="G17" s="5"/>
      <c r="H17" s="5"/>
      <c r="I17" s="5"/>
      <c r="J17" s="5"/>
      <c r="K17" s="5"/>
      <c r="L17" s="5"/>
      <c r="M17" s="27" t="s">
        <v>149</v>
      </c>
      <c r="N17" s="28" t="s">
        <v>162</v>
      </c>
      <c r="O17" s="29" t="s">
        <v>598</v>
      </c>
    </row>
    <row r="18" spans="1:15" ht="15" x14ac:dyDescent="0.25">
      <c r="A18" s="5"/>
      <c r="B18" s="73" t="str">
        <f>IF(T!$D$2=T!$M$2,M18,IF(T!$D$2=T!$N$2,N18,O18))</f>
        <v>… the outcome of both of two rolls will be greater than 8?</v>
      </c>
      <c r="C18" s="62">
        <f>(4*C6)^2</f>
        <v>0.1111111111111111</v>
      </c>
      <c r="D18" s="5"/>
      <c r="E18" s="22" t="str">
        <f>IF(T!$D$2=T!$M$2,M38,IF(T!$D$2=T!$N$2,N38,O38))</f>
        <v>We multiply the probabilities of the independent elementary outcomes: (4/12)^2</v>
      </c>
      <c r="F18" s="5"/>
      <c r="G18" s="5"/>
      <c r="H18" s="5"/>
      <c r="I18" s="5"/>
      <c r="J18" s="5"/>
      <c r="K18" s="5"/>
      <c r="L18" s="5"/>
      <c r="M18" s="27" t="s">
        <v>150</v>
      </c>
      <c r="N18" s="28" t="s">
        <v>163</v>
      </c>
      <c r="O18" s="29" t="s">
        <v>599</v>
      </c>
    </row>
    <row r="19" spans="1:15" ht="15" x14ac:dyDescent="0.25">
      <c r="A19" s="5"/>
      <c r="B19" s="6"/>
      <c r="C19" s="5"/>
      <c r="D19" s="5"/>
      <c r="E19" s="22"/>
      <c r="F19" s="5"/>
      <c r="G19" s="5"/>
      <c r="H19" s="5"/>
      <c r="I19" s="5"/>
      <c r="J19" s="5"/>
      <c r="K19" s="5"/>
      <c r="L19" s="5"/>
    </row>
    <row r="20" spans="1:15" ht="15" x14ac:dyDescent="0.25">
      <c r="A20" s="5"/>
      <c r="B20" s="58" t="str">
        <f>IF(T!$D$2=T!$M$2,M20,IF(T!$D$2=T!$N$2,N20,O20))</f>
        <v>Now we are repeating the rolls as long as we get a ten.</v>
      </c>
      <c r="C20" s="5"/>
      <c r="D20" s="5"/>
      <c r="E20" s="22"/>
      <c r="F20" s="5"/>
      <c r="G20" s="5"/>
      <c r="H20" s="5"/>
      <c r="I20" s="5"/>
      <c r="J20" s="5"/>
      <c r="K20" s="5"/>
      <c r="L20" s="5"/>
      <c r="M20" s="27" t="s">
        <v>152</v>
      </c>
      <c r="N20" s="28" t="s">
        <v>164</v>
      </c>
      <c r="O20" s="29" t="s">
        <v>177</v>
      </c>
    </row>
    <row r="21" spans="1:15" ht="15" x14ac:dyDescent="0.25">
      <c r="A21" s="5"/>
      <c r="B21" s="59" t="str">
        <f>IF(T!$D$2=T!$M$2,M21,IF(T!$D$2=T!$N$2,N21,O21))</f>
        <v>What is the probability that ...</v>
      </c>
      <c r="C21" s="5"/>
      <c r="D21" s="5"/>
      <c r="E21" s="22"/>
      <c r="F21" s="5"/>
      <c r="G21" s="5"/>
      <c r="H21" s="5"/>
      <c r="I21" s="5"/>
      <c r="J21" s="5"/>
      <c r="K21" s="5"/>
      <c r="L21" s="5"/>
      <c r="M21" s="27" t="s">
        <v>0</v>
      </c>
      <c r="N21" s="28" t="s">
        <v>51</v>
      </c>
      <c r="O21" s="29" t="s">
        <v>107</v>
      </c>
    </row>
    <row r="22" spans="1:15" ht="15" x14ac:dyDescent="0.25">
      <c r="A22" s="5"/>
      <c r="B22" s="73" t="str">
        <f>IF(T!$D$2=T!$M$2,M22,IF(T!$D$2=T!$N$2,N22,O22))</f>
        <v>… we get a ten only for the tenth roll?</v>
      </c>
      <c r="C22" s="62">
        <f>_xlfn.NEGBINOM.DIST(9,1,C6,0)</f>
        <v>3.8082171625872088E-2</v>
      </c>
      <c r="D22" s="5"/>
      <c r="E22" s="22" t="str">
        <f>IF(T!$D$2=T!$M$2,M42,IF(T!$D$2=T!$N$2,N42,O42))</f>
        <v>The probability mass function of the negative binomial (among those: geometrical) distribution.</v>
      </c>
      <c r="F22" s="5"/>
      <c r="G22" s="5"/>
      <c r="H22" s="5"/>
      <c r="I22" s="5"/>
      <c r="J22" s="5"/>
      <c r="K22" s="5"/>
      <c r="L22" s="5"/>
      <c r="M22" s="27" t="s">
        <v>179</v>
      </c>
      <c r="N22" s="28" t="s">
        <v>178</v>
      </c>
      <c r="O22" s="29" t="s">
        <v>197</v>
      </c>
    </row>
    <row r="23" spans="1:15" ht="15" x14ac:dyDescent="0.25">
      <c r="A23" s="5"/>
      <c r="B23" s="73" t="str">
        <f>IF(T!$D$2=T!$M$2,M23,IF(T!$D$2=T!$N$2,N23,O23))</f>
        <v>… we get a ten only for the hundredth roll?</v>
      </c>
      <c r="C23" s="62">
        <f>_xlfn.NEGBINOM.DIST(99,1,C6,0)</f>
        <v>1.5126944932115323E-5</v>
      </c>
      <c r="D23" s="5"/>
      <c r="E23" s="22" t="str">
        <f>IF(T!$D$2=T!$M$2,M44,IF(T!$D$2=T!$N$2,N44,O44))</f>
        <v>The probability mass function of the negative binomial (among those: geometrical) distribution.</v>
      </c>
      <c r="F23" s="5"/>
      <c r="G23" s="5"/>
      <c r="H23" s="5"/>
      <c r="I23" s="5"/>
      <c r="J23" s="5"/>
      <c r="K23" s="5"/>
      <c r="L23" s="5"/>
      <c r="M23" s="27" t="s">
        <v>180</v>
      </c>
      <c r="N23" s="28" t="s">
        <v>271</v>
      </c>
      <c r="O23" s="29" t="s">
        <v>198</v>
      </c>
    </row>
    <row r="24" spans="1:15" ht="15" x14ac:dyDescent="0.25">
      <c r="A24" s="5"/>
      <c r="B24" s="73" t="str">
        <f>IF(T!$D$2=T!$M$2,M24,IF(T!$D$2=T!$N$2,N24,O24))</f>
        <v>… we get a ten at most for the hundredth roll?</v>
      </c>
      <c r="C24" s="62">
        <f>_xlfn.NEGBINOM.DIST(99,1,C6,1)</f>
        <v>0.99983360360574669</v>
      </c>
      <c r="D24" s="5"/>
      <c r="E24" s="22" t="str">
        <f>IF(T!$D$2=T!$M$2,M45,IF(T!$D$2=T!$N$2,N45,O45))</f>
        <v>The cumulative distribution function of the negative binomial (among those: geometrical) distribution.</v>
      </c>
      <c r="F24" s="5"/>
      <c r="G24" s="5"/>
      <c r="H24" s="5"/>
      <c r="I24" s="5"/>
      <c r="J24" s="5"/>
      <c r="K24" s="5"/>
      <c r="L24" s="5"/>
      <c r="M24" s="27" t="s">
        <v>181</v>
      </c>
      <c r="N24" s="28" t="s">
        <v>272</v>
      </c>
      <c r="O24" s="29" t="s">
        <v>392</v>
      </c>
    </row>
    <row r="25" spans="1:15" ht="15" x14ac:dyDescent="0.25">
      <c r="A25" s="5"/>
      <c r="B25" s="6"/>
      <c r="C25" s="5"/>
      <c r="D25" s="5"/>
      <c r="E25" s="5"/>
      <c r="F25" s="5"/>
      <c r="G25" s="5"/>
      <c r="H25" s="5"/>
      <c r="I25" s="5"/>
      <c r="J25" s="5"/>
      <c r="K25" s="5"/>
      <c r="L25" s="5"/>
    </row>
    <row r="26" spans="1:15" ht="15" x14ac:dyDescent="0.25">
      <c r="A26" s="19"/>
      <c r="B26" s="20"/>
      <c r="C26" s="19"/>
      <c r="D26" s="19"/>
      <c r="E26" s="19"/>
      <c r="F26" s="19"/>
      <c r="G26" s="21"/>
      <c r="H26" s="19"/>
      <c r="I26" s="19"/>
      <c r="J26" s="19"/>
      <c r="K26" s="19"/>
      <c r="L26" s="19"/>
      <c r="M26" s="27" t="s">
        <v>262</v>
      </c>
      <c r="N26" s="28" t="s">
        <v>267</v>
      </c>
      <c r="O26" s="29" t="s">
        <v>306</v>
      </c>
    </row>
    <row r="27" spans="1:15" ht="15" x14ac:dyDescent="0.25">
      <c r="A27" s="19"/>
      <c r="B27" s="20"/>
      <c r="C27" s="19"/>
      <c r="D27" s="19"/>
      <c r="E27" s="19"/>
      <c r="F27" s="19"/>
      <c r="G27" s="21"/>
      <c r="H27" s="19"/>
      <c r="I27" s="19"/>
      <c r="J27" s="19"/>
      <c r="K27" s="19"/>
      <c r="L27" s="19"/>
      <c r="M27" s="27" t="s">
        <v>310</v>
      </c>
      <c r="N27" s="28" t="s">
        <v>311</v>
      </c>
      <c r="O27" s="29" t="s">
        <v>312</v>
      </c>
    </row>
    <row r="28" spans="1:15" ht="15" x14ac:dyDescent="0.25">
      <c r="A28" s="19"/>
      <c r="B28" s="20"/>
      <c r="C28" s="19"/>
      <c r="D28" s="19"/>
      <c r="E28" s="19"/>
      <c r="F28" s="19"/>
      <c r="G28" s="21"/>
      <c r="H28" s="19"/>
      <c r="I28" s="19"/>
      <c r="J28" s="19"/>
      <c r="K28" s="19"/>
      <c r="L28" s="19"/>
      <c r="M28" s="27" t="s">
        <v>309</v>
      </c>
      <c r="N28" s="28" t="s">
        <v>308</v>
      </c>
      <c r="O28" s="29" t="s">
        <v>307</v>
      </c>
    </row>
    <row r="29" spans="1:15" ht="15" x14ac:dyDescent="0.25">
      <c r="A29" s="19"/>
      <c r="B29" s="20"/>
      <c r="C29" s="19"/>
      <c r="D29" s="19"/>
      <c r="E29" s="19"/>
      <c r="F29" s="19"/>
      <c r="G29" s="21"/>
      <c r="H29" s="19"/>
      <c r="I29" s="19"/>
      <c r="J29" s="19"/>
      <c r="K29" s="19"/>
      <c r="L29" s="19"/>
      <c r="M29" s="27" t="s">
        <v>315</v>
      </c>
      <c r="N29" s="28" t="s">
        <v>314</v>
      </c>
      <c r="O29" s="29" t="s">
        <v>313</v>
      </c>
    </row>
    <row r="30" spans="1:15" ht="15" x14ac:dyDescent="0.25">
      <c r="A30" s="19"/>
      <c r="B30" s="20"/>
      <c r="C30" s="19"/>
      <c r="D30" s="19"/>
      <c r="E30" s="19"/>
      <c r="F30" s="19"/>
      <c r="G30" s="21"/>
      <c r="H30" s="19"/>
      <c r="I30" s="19"/>
      <c r="J30" s="19"/>
      <c r="K30" s="19"/>
      <c r="L30" s="19"/>
      <c r="M30" s="27" t="s">
        <v>316</v>
      </c>
      <c r="N30" s="28" t="s">
        <v>317</v>
      </c>
      <c r="O30" s="29" t="s">
        <v>318</v>
      </c>
    </row>
    <row r="31" spans="1:15" ht="15" x14ac:dyDescent="0.25">
      <c r="A31" s="19"/>
      <c r="B31" s="19"/>
      <c r="C31" s="19"/>
      <c r="D31" s="19"/>
      <c r="E31" s="19"/>
      <c r="F31" s="19"/>
      <c r="G31" s="21"/>
      <c r="H31" s="19"/>
      <c r="I31" s="19"/>
      <c r="J31" s="19"/>
      <c r="K31" s="19"/>
      <c r="L31" s="19"/>
      <c r="M31" s="27" t="s">
        <v>319</v>
      </c>
      <c r="N31" s="28" t="s">
        <v>320</v>
      </c>
      <c r="O31" s="29" t="s">
        <v>321</v>
      </c>
    </row>
    <row r="32" spans="1:15" ht="15" x14ac:dyDescent="0.25">
      <c r="A32" s="5"/>
      <c r="B32" s="5"/>
      <c r="C32" s="5"/>
      <c r="D32" s="5"/>
      <c r="E32" s="5"/>
      <c r="F32" s="5"/>
      <c r="G32" s="5"/>
      <c r="H32" s="5"/>
      <c r="I32" s="5"/>
      <c r="J32" s="5"/>
      <c r="K32" s="5"/>
      <c r="L32" s="5"/>
      <c r="M32" s="27" t="s">
        <v>268</v>
      </c>
      <c r="N32" s="28" t="s">
        <v>322</v>
      </c>
      <c r="O32" s="29" t="s">
        <v>323</v>
      </c>
    </row>
    <row r="33" spans="1:15" ht="15" x14ac:dyDescent="0.25">
      <c r="A33" s="5"/>
      <c r="B33" s="5"/>
      <c r="C33" s="5"/>
      <c r="D33" s="5"/>
      <c r="E33" s="5"/>
      <c r="F33" s="5"/>
      <c r="G33" s="5"/>
      <c r="H33" s="5"/>
      <c r="I33" s="5"/>
      <c r="J33" s="5"/>
      <c r="K33" s="5"/>
      <c r="L33" s="5"/>
      <c r="M33" s="27" t="s">
        <v>303</v>
      </c>
      <c r="N33" s="28" t="s">
        <v>304</v>
      </c>
      <c r="O33" s="29" t="s">
        <v>305</v>
      </c>
    </row>
    <row r="34" spans="1:15" ht="15" x14ac:dyDescent="0.25">
      <c r="A34" s="5"/>
      <c r="B34" s="5"/>
      <c r="C34" s="5"/>
      <c r="D34" s="5"/>
      <c r="E34" s="5"/>
      <c r="F34" s="5"/>
      <c r="G34" s="5"/>
      <c r="H34" s="5"/>
      <c r="I34" s="5"/>
      <c r="J34" s="5"/>
      <c r="K34" s="5"/>
      <c r="L34" s="5"/>
      <c r="M34" s="27" t="s">
        <v>263</v>
      </c>
      <c r="N34" s="28" t="s">
        <v>269</v>
      </c>
      <c r="O34" s="29" t="s">
        <v>324</v>
      </c>
    </row>
    <row r="35" spans="1:15" ht="15" x14ac:dyDescent="0.25">
      <c r="A35" s="5"/>
      <c r="B35" s="5"/>
      <c r="C35" s="5"/>
      <c r="D35" s="5"/>
      <c r="E35" s="5"/>
      <c r="F35" s="5"/>
      <c r="G35" s="5"/>
      <c r="H35" s="5"/>
      <c r="I35" s="5"/>
      <c r="J35" s="5"/>
      <c r="K35" s="5"/>
      <c r="L35" s="5"/>
      <c r="M35" s="27" t="s">
        <v>264</v>
      </c>
      <c r="N35" s="28" t="s">
        <v>270</v>
      </c>
      <c r="O35" s="29" t="s">
        <v>325</v>
      </c>
    </row>
    <row r="36" spans="1:15" ht="15" x14ac:dyDescent="0.25">
      <c r="A36" s="5"/>
      <c r="B36" s="5"/>
      <c r="C36" s="5"/>
      <c r="D36" s="5"/>
      <c r="E36" s="5"/>
      <c r="F36" s="5"/>
      <c r="G36" s="5"/>
      <c r="H36" s="5"/>
      <c r="I36" s="5"/>
      <c r="J36" s="5"/>
      <c r="K36" s="5"/>
      <c r="L36" s="5"/>
      <c r="M36" s="27" t="s">
        <v>328</v>
      </c>
      <c r="N36" s="28" t="s">
        <v>327</v>
      </c>
      <c r="O36" s="29" t="s">
        <v>326</v>
      </c>
    </row>
    <row r="37" spans="1:15" ht="15" x14ac:dyDescent="0.25">
      <c r="A37" s="5"/>
      <c r="B37" s="5"/>
      <c r="C37" s="5"/>
      <c r="D37" s="5"/>
      <c r="E37" s="5"/>
      <c r="F37" s="5"/>
      <c r="G37" s="5"/>
      <c r="H37" s="5"/>
      <c r="I37" s="5"/>
      <c r="J37" s="5"/>
      <c r="K37" s="5"/>
      <c r="L37" s="5"/>
      <c r="M37" s="27" t="s">
        <v>329</v>
      </c>
      <c r="N37" s="28" t="s">
        <v>330</v>
      </c>
      <c r="O37" s="29" t="s">
        <v>331</v>
      </c>
    </row>
    <row r="38" spans="1:15" ht="15" x14ac:dyDescent="0.25">
      <c r="A38" s="5"/>
      <c r="B38" s="5"/>
      <c r="C38" s="5"/>
      <c r="D38" s="5"/>
      <c r="E38" s="5"/>
      <c r="F38" s="5"/>
      <c r="G38" s="5"/>
      <c r="H38" s="5"/>
      <c r="I38" s="5"/>
      <c r="J38" s="5"/>
      <c r="K38" s="5"/>
      <c r="L38" s="5"/>
      <c r="M38" s="27" t="s">
        <v>332</v>
      </c>
      <c r="N38" s="28" t="s">
        <v>333</v>
      </c>
      <c r="O38" s="29" t="s">
        <v>334</v>
      </c>
    </row>
    <row r="39" spans="1:15" ht="15" x14ac:dyDescent="0.25">
      <c r="A39" s="5"/>
      <c r="B39" s="5"/>
      <c r="C39" s="5"/>
      <c r="D39" s="5"/>
      <c r="E39" s="5"/>
      <c r="F39" s="5"/>
      <c r="G39" s="5"/>
      <c r="H39" s="5"/>
      <c r="I39" s="5"/>
      <c r="J39" s="5"/>
      <c r="K39" s="5"/>
      <c r="L39" s="5"/>
    </row>
    <row r="40" spans="1:15" ht="15" x14ac:dyDescent="0.25">
      <c r="A40" s="5"/>
      <c r="B40" s="5"/>
      <c r="C40" s="5"/>
      <c r="D40" s="5"/>
      <c r="E40" s="5"/>
      <c r="F40" s="5"/>
      <c r="G40" s="5"/>
      <c r="H40" s="5"/>
      <c r="I40" s="5"/>
      <c r="J40" s="5"/>
      <c r="K40" s="5"/>
      <c r="L40" s="5"/>
    </row>
    <row r="41" spans="1:15" ht="15" x14ac:dyDescent="0.25">
      <c r="A41" s="5"/>
      <c r="B41" s="5"/>
      <c r="C41" s="5"/>
      <c r="D41" s="5"/>
      <c r="E41" s="5"/>
      <c r="F41" s="5"/>
      <c r="G41" s="5"/>
      <c r="H41" s="5"/>
      <c r="I41" s="5"/>
      <c r="J41" s="5"/>
      <c r="K41" s="5"/>
      <c r="L41" s="5"/>
    </row>
    <row r="42" spans="1:15" ht="15" x14ac:dyDescent="0.25">
      <c r="A42" s="5"/>
      <c r="B42" s="5"/>
      <c r="C42" s="5"/>
      <c r="D42" s="5"/>
      <c r="E42" s="5"/>
      <c r="F42" s="5"/>
      <c r="G42" s="5"/>
      <c r="H42" s="5"/>
      <c r="I42" s="5"/>
      <c r="J42" s="5"/>
      <c r="K42" s="5"/>
      <c r="L42" s="5"/>
      <c r="M42" s="27" t="s">
        <v>265</v>
      </c>
      <c r="N42" s="28" t="s">
        <v>340</v>
      </c>
      <c r="O42" s="29" t="s">
        <v>335</v>
      </c>
    </row>
    <row r="43" spans="1:15" ht="15" x14ac:dyDescent="0.25">
      <c r="A43" s="5"/>
      <c r="B43" s="5"/>
      <c r="C43" s="5"/>
      <c r="D43" s="5"/>
      <c r="E43" s="5"/>
      <c r="F43" s="5"/>
      <c r="G43" s="5"/>
      <c r="H43" s="5"/>
      <c r="I43" s="5"/>
      <c r="J43" s="5"/>
      <c r="K43" s="5"/>
      <c r="L43" s="5"/>
      <c r="M43" s="27" t="s">
        <v>342</v>
      </c>
      <c r="N43" s="28" t="s">
        <v>343</v>
      </c>
      <c r="O43" s="29" t="s">
        <v>344</v>
      </c>
    </row>
    <row r="44" spans="1:15" ht="15" x14ac:dyDescent="0.25">
      <c r="A44" s="5"/>
      <c r="B44" s="5"/>
      <c r="C44" s="5"/>
      <c r="D44" s="5"/>
      <c r="E44" s="5"/>
      <c r="F44" s="5"/>
      <c r="G44" s="5"/>
      <c r="H44" s="5"/>
      <c r="I44" s="5"/>
      <c r="J44" s="5"/>
      <c r="K44" s="5"/>
      <c r="L44" s="5"/>
      <c r="M44" s="27" t="s">
        <v>265</v>
      </c>
      <c r="N44" s="28" t="s">
        <v>340</v>
      </c>
      <c r="O44" s="29" t="s">
        <v>335</v>
      </c>
    </row>
    <row r="45" spans="1:15" ht="15" x14ac:dyDescent="0.25">
      <c r="A45" s="5"/>
      <c r="B45" s="5"/>
      <c r="C45" s="5"/>
      <c r="D45" s="5"/>
      <c r="E45" s="5"/>
      <c r="F45" s="5"/>
      <c r="G45" s="5"/>
      <c r="H45" s="5"/>
      <c r="I45" s="5"/>
      <c r="J45" s="5"/>
      <c r="K45" s="5"/>
      <c r="L45" s="5"/>
      <c r="M45" s="27" t="s">
        <v>266</v>
      </c>
      <c r="N45" s="28" t="s">
        <v>341</v>
      </c>
      <c r="O45" s="29" t="s">
        <v>336</v>
      </c>
    </row>
    <row r="46" spans="1:15" ht="15" x14ac:dyDescent="0.25">
      <c r="A46" s="5"/>
      <c r="B46" s="5"/>
      <c r="C46" s="5"/>
      <c r="D46" s="5"/>
      <c r="E46" s="5"/>
      <c r="F46" s="5"/>
      <c r="G46" s="5"/>
      <c r="H46" s="5"/>
      <c r="I46" s="5"/>
      <c r="J46" s="5"/>
      <c r="K46" s="5"/>
      <c r="L46" s="5"/>
    </row>
    <row r="47" spans="1:15" ht="15" x14ac:dyDescent="0.25">
      <c r="A47" s="5"/>
      <c r="B47" s="5"/>
      <c r="C47" s="5"/>
      <c r="D47" s="5"/>
      <c r="E47" s="5"/>
      <c r="F47" s="5"/>
      <c r="G47" s="5"/>
      <c r="H47" s="5"/>
      <c r="I47" s="5"/>
      <c r="J47" s="5"/>
      <c r="K47" s="5"/>
      <c r="L47" s="5"/>
    </row>
    <row r="48" spans="1:15" ht="15" x14ac:dyDescent="0.25">
      <c r="A48" s="5"/>
      <c r="B48" s="5"/>
      <c r="C48" s="5"/>
      <c r="D48" s="5"/>
      <c r="E48" s="5"/>
      <c r="F48" s="5"/>
      <c r="G48" s="5"/>
      <c r="H48" s="5"/>
      <c r="I48" s="5"/>
      <c r="J48" s="5"/>
      <c r="K48" s="5"/>
      <c r="L48" s="5"/>
    </row>
    <row r="49" spans="1:12" ht="15" x14ac:dyDescent="0.25">
      <c r="A49" s="5"/>
      <c r="B49" s="5"/>
      <c r="C49" s="5"/>
      <c r="D49" s="5"/>
      <c r="E49" s="5"/>
      <c r="F49" s="5"/>
      <c r="G49" s="5"/>
      <c r="H49" s="5"/>
      <c r="I49" s="5"/>
      <c r="J49" s="5"/>
      <c r="K49" s="5"/>
      <c r="L49" s="5"/>
    </row>
    <row r="50" spans="1:12" ht="15" x14ac:dyDescent="0.25">
      <c r="A50" s="5"/>
      <c r="B50" s="5"/>
      <c r="C50" s="5"/>
      <c r="D50" s="5"/>
      <c r="E50" s="5"/>
      <c r="F50" s="5"/>
      <c r="G50" s="5"/>
      <c r="H50" s="5"/>
      <c r="I50" s="5"/>
      <c r="J50" s="5"/>
      <c r="K50" s="5"/>
      <c r="L50" s="5"/>
    </row>
    <row r="51" spans="1:12" ht="15" hidden="1" x14ac:dyDescent="0.25">
      <c r="A51"/>
      <c r="B51"/>
      <c r="C51"/>
      <c r="D51"/>
      <c r="E51"/>
      <c r="F51"/>
      <c r="G51"/>
      <c r="H51"/>
      <c r="I51"/>
      <c r="J51"/>
      <c r="K51"/>
      <c r="L51"/>
    </row>
    <row r="52" spans="1:12" ht="15" hidden="1" x14ac:dyDescent="0.25">
      <c r="A52"/>
      <c r="B52"/>
      <c r="C52"/>
      <c r="D52"/>
      <c r="E52"/>
      <c r="F52"/>
      <c r="G52"/>
      <c r="H52"/>
      <c r="I52"/>
      <c r="J52"/>
      <c r="K52"/>
      <c r="L52"/>
    </row>
    <row r="53" spans="1:12" ht="15" hidden="1" x14ac:dyDescent="0.25">
      <c r="A53"/>
      <c r="B53"/>
      <c r="C53"/>
      <c r="D53"/>
      <c r="E53"/>
      <c r="F53"/>
      <c r="G53"/>
      <c r="H53"/>
      <c r="I53"/>
      <c r="J53"/>
      <c r="K53"/>
      <c r="L53"/>
    </row>
    <row r="54" spans="1:12" ht="15" hidden="1" x14ac:dyDescent="0.25">
      <c r="A54"/>
      <c r="B54"/>
      <c r="C54"/>
      <c r="D54"/>
      <c r="E54"/>
      <c r="F54"/>
      <c r="G54"/>
      <c r="H54"/>
      <c r="I54"/>
      <c r="J54"/>
      <c r="K54"/>
      <c r="L54"/>
    </row>
    <row r="55" spans="1:12" ht="15" hidden="1" x14ac:dyDescent="0.25">
      <c r="A55"/>
      <c r="B55"/>
      <c r="C55"/>
      <c r="D55"/>
      <c r="E55"/>
      <c r="F55"/>
      <c r="G55"/>
      <c r="H55"/>
      <c r="I55"/>
      <c r="J55"/>
      <c r="K55"/>
      <c r="L55"/>
    </row>
    <row r="56" spans="1:12" ht="15" hidden="1" x14ac:dyDescent="0.25">
      <c r="A56"/>
      <c r="B56"/>
      <c r="C56"/>
      <c r="D56"/>
      <c r="E56"/>
      <c r="F56"/>
      <c r="G56"/>
      <c r="H56"/>
      <c r="I56"/>
      <c r="J56"/>
      <c r="K56"/>
      <c r="L56"/>
    </row>
    <row r="57" spans="1:12" ht="15" hidden="1" x14ac:dyDescent="0.25">
      <c r="A57"/>
      <c r="B57"/>
      <c r="C57"/>
      <c r="D57"/>
      <c r="E57"/>
      <c r="F57"/>
      <c r="G57"/>
      <c r="H57"/>
      <c r="I57"/>
      <c r="J57"/>
      <c r="K57"/>
      <c r="L57"/>
    </row>
    <row r="58" spans="1:12" ht="15" hidden="1" x14ac:dyDescent="0.25">
      <c r="A58"/>
      <c r="B58"/>
      <c r="C58"/>
      <c r="D58"/>
      <c r="E58"/>
      <c r="F58"/>
      <c r="G58"/>
      <c r="H58"/>
      <c r="I58"/>
      <c r="J58"/>
      <c r="K58"/>
      <c r="L58"/>
    </row>
    <row r="59" spans="1:12" ht="15" hidden="1" x14ac:dyDescent="0.25">
      <c r="A59"/>
      <c r="B59"/>
      <c r="C59"/>
      <c r="D59"/>
      <c r="E59"/>
      <c r="F59"/>
      <c r="G59"/>
      <c r="H59"/>
      <c r="I59"/>
      <c r="J59"/>
      <c r="K59"/>
      <c r="L59"/>
    </row>
    <row r="60" spans="1:12" ht="15" hidden="1" x14ac:dyDescent="0.25">
      <c r="A60"/>
      <c r="B60"/>
      <c r="C60"/>
      <c r="D60"/>
      <c r="E60"/>
      <c r="F60"/>
      <c r="G60"/>
      <c r="H60"/>
      <c r="I60"/>
      <c r="J60"/>
      <c r="K60"/>
      <c r="L60"/>
    </row>
    <row r="61" spans="1:12" ht="15" hidden="1" x14ac:dyDescent="0.25">
      <c r="A61"/>
      <c r="B61"/>
      <c r="C61"/>
      <c r="D61"/>
      <c r="E61"/>
      <c r="F61"/>
      <c r="G61"/>
      <c r="H61"/>
      <c r="I61"/>
      <c r="J61"/>
      <c r="K61"/>
      <c r="L61"/>
    </row>
    <row r="62" spans="1:12" ht="15" hidden="1" x14ac:dyDescent="0.25">
      <c r="A62"/>
      <c r="B62"/>
      <c r="C62"/>
      <c r="D62"/>
      <c r="E62"/>
      <c r="F62"/>
      <c r="G62"/>
      <c r="H62"/>
      <c r="I62"/>
      <c r="J62"/>
      <c r="K62"/>
      <c r="L62"/>
    </row>
    <row r="63" spans="1:12" ht="15" hidden="1" x14ac:dyDescent="0.25">
      <c r="A63"/>
      <c r="B63"/>
      <c r="C63"/>
      <c r="D63"/>
      <c r="E63"/>
      <c r="F63"/>
      <c r="G63"/>
      <c r="H63"/>
      <c r="I63"/>
      <c r="J63"/>
      <c r="K63"/>
      <c r="L63"/>
    </row>
    <row r="64" spans="1:12" ht="15" hidden="1" x14ac:dyDescent="0.25">
      <c r="A64"/>
      <c r="B64"/>
      <c r="C64"/>
      <c r="D64"/>
      <c r="E64"/>
      <c r="F64"/>
      <c r="G64"/>
      <c r="H64"/>
      <c r="I64"/>
      <c r="J64"/>
      <c r="K64"/>
      <c r="L64"/>
    </row>
    <row r="65" spans="1:12" ht="15" hidden="1" x14ac:dyDescent="0.25">
      <c r="A65"/>
      <c r="B65"/>
      <c r="C65"/>
      <c r="D65"/>
      <c r="E65"/>
      <c r="F65"/>
      <c r="G65"/>
      <c r="H65"/>
      <c r="I65"/>
      <c r="J65"/>
      <c r="K65"/>
      <c r="L65"/>
    </row>
    <row r="66" spans="1:12" ht="15" hidden="1" x14ac:dyDescent="0.25">
      <c r="A66"/>
      <c r="B66"/>
      <c r="C66"/>
      <c r="D66"/>
      <c r="E66"/>
      <c r="F66"/>
      <c r="G66"/>
      <c r="H66"/>
      <c r="I66"/>
      <c r="J66"/>
      <c r="K66"/>
      <c r="L66"/>
    </row>
    <row r="67" spans="1:12" ht="15" hidden="1" x14ac:dyDescent="0.25">
      <c r="A67"/>
      <c r="B67"/>
      <c r="C67"/>
      <c r="D67"/>
      <c r="E67"/>
      <c r="F67"/>
      <c r="G67"/>
      <c r="H67"/>
      <c r="I67"/>
      <c r="J67"/>
      <c r="K67"/>
      <c r="L67"/>
    </row>
    <row r="68" spans="1:12" ht="15" hidden="1" x14ac:dyDescent="0.25">
      <c r="A68"/>
      <c r="B68"/>
      <c r="C68"/>
      <c r="D68"/>
      <c r="E68"/>
      <c r="F68"/>
      <c r="G68"/>
      <c r="H68"/>
      <c r="I68"/>
      <c r="J68"/>
      <c r="K68"/>
      <c r="L68"/>
    </row>
    <row r="69" spans="1:12" ht="15" hidden="1" x14ac:dyDescent="0.25">
      <c r="A69"/>
      <c r="B69"/>
      <c r="C69"/>
      <c r="D69"/>
      <c r="E69"/>
      <c r="F69"/>
      <c r="G69"/>
      <c r="H69"/>
      <c r="I69"/>
      <c r="J69"/>
      <c r="K69"/>
      <c r="L69"/>
    </row>
    <row r="70" spans="1:12" ht="15" hidden="1" x14ac:dyDescent="0.25">
      <c r="A70"/>
      <c r="B70"/>
      <c r="C70"/>
      <c r="D70"/>
      <c r="E70"/>
      <c r="F70"/>
      <c r="G70"/>
      <c r="H70"/>
      <c r="I70"/>
      <c r="J70"/>
      <c r="K70"/>
      <c r="L70"/>
    </row>
    <row r="71" spans="1:12" ht="15" hidden="1" x14ac:dyDescent="0.25">
      <c r="A71"/>
      <c r="B71"/>
      <c r="C71"/>
      <c r="D71"/>
      <c r="E71"/>
      <c r="F71"/>
      <c r="G71"/>
      <c r="H71"/>
      <c r="I71"/>
      <c r="J71"/>
      <c r="K71"/>
      <c r="L71"/>
    </row>
    <row r="72" spans="1:12" ht="15" hidden="1" x14ac:dyDescent="0.25">
      <c r="A72"/>
      <c r="B72"/>
      <c r="C72"/>
      <c r="D72"/>
      <c r="E72"/>
      <c r="F72"/>
      <c r="G72"/>
      <c r="H72"/>
      <c r="I72"/>
      <c r="J72"/>
      <c r="K72"/>
      <c r="L72"/>
    </row>
    <row r="73" spans="1:12" ht="15" hidden="1" x14ac:dyDescent="0.25">
      <c r="A73"/>
      <c r="B73"/>
      <c r="C73"/>
      <c r="D73"/>
      <c r="E73"/>
      <c r="F73"/>
      <c r="G73"/>
      <c r="H73"/>
      <c r="I73"/>
      <c r="J73"/>
      <c r="K73"/>
      <c r="L73"/>
    </row>
    <row r="74" spans="1:12" ht="15" hidden="1" x14ac:dyDescent="0.25">
      <c r="A74"/>
      <c r="B74"/>
      <c r="C74"/>
      <c r="D74"/>
      <c r="E74"/>
      <c r="F74"/>
      <c r="G74"/>
      <c r="H74"/>
      <c r="I74"/>
      <c r="J74"/>
      <c r="K74"/>
      <c r="L74"/>
    </row>
    <row r="75" spans="1:12" ht="15" hidden="1" x14ac:dyDescent="0.25">
      <c r="A75"/>
      <c r="B75"/>
      <c r="C75"/>
      <c r="D75"/>
      <c r="E75"/>
      <c r="F75"/>
      <c r="G75"/>
      <c r="H75"/>
      <c r="I75"/>
      <c r="J75"/>
      <c r="K75"/>
      <c r="L75"/>
    </row>
    <row r="76" spans="1:12" ht="15" hidden="1" x14ac:dyDescent="0.25">
      <c r="A76"/>
      <c r="B76"/>
      <c r="C76"/>
      <c r="D76"/>
      <c r="E76"/>
      <c r="F76"/>
      <c r="G76"/>
      <c r="H76"/>
      <c r="I76"/>
      <c r="J76"/>
      <c r="K76"/>
      <c r="L76"/>
    </row>
    <row r="77" spans="1:12" ht="15" hidden="1" x14ac:dyDescent="0.25">
      <c r="A77"/>
      <c r="B77"/>
      <c r="C77"/>
      <c r="D77"/>
      <c r="E77"/>
      <c r="F77"/>
      <c r="G77"/>
      <c r="H77"/>
      <c r="I77"/>
      <c r="J77"/>
      <c r="K77"/>
      <c r="L77"/>
    </row>
    <row r="78" spans="1:12" ht="15" hidden="1" x14ac:dyDescent="0.25">
      <c r="A78"/>
      <c r="B78"/>
      <c r="C78"/>
      <c r="D78"/>
      <c r="E78"/>
      <c r="F78"/>
      <c r="G78"/>
      <c r="H78"/>
      <c r="I78"/>
      <c r="J78"/>
      <c r="K78"/>
      <c r="L78"/>
    </row>
    <row r="79" spans="1:12" ht="15" hidden="1" x14ac:dyDescent="0.25">
      <c r="A79"/>
      <c r="B79"/>
      <c r="C79"/>
      <c r="D79"/>
      <c r="E79"/>
      <c r="F79"/>
      <c r="G79"/>
      <c r="H79"/>
      <c r="I79"/>
      <c r="J79"/>
      <c r="K79"/>
      <c r="L79"/>
    </row>
    <row r="80" spans="1:12" ht="15" hidden="1" x14ac:dyDescent="0.25">
      <c r="A80"/>
      <c r="B80"/>
      <c r="C80"/>
      <c r="D80"/>
      <c r="E80"/>
      <c r="F80"/>
      <c r="G80"/>
      <c r="H80"/>
      <c r="I80"/>
      <c r="J80"/>
      <c r="K80"/>
      <c r="L80"/>
    </row>
    <row r="81" spans="1:12" ht="15" hidden="1" x14ac:dyDescent="0.25">
      <c r="A81"/>
      <c r="B81"/>
      <c r="C81"/>
      <c r="D81"/>
      <c r="E81"/>
      <c r="F81"/>
      <c r="G81"/>
      <c r="H81"/>
      <c r="I81"/>
      <c r="J81"/>
      <c r="K81"/>
      <c r="L81"/>
    </row>
    <row r="82" spans="1:12" ht="15" hidden="1" x14ac:dyDescent="0.25">
      <c r="A82"/>
      <c r="B82"/>
      <c r="C82"/>
      <c r="D82"/>
      <c r="E82"/>
      <c r="F82"/>
      <c r="G82"/>
      <c r="H82"/>
      <c r="I82"/>
      <c r="J82"/>
      <c r="K82"/>
      <c r="L82"/>
    </row>
    <row r="83" spans="1:12" ht="15" hidden="1" x14ac:dyDescent="0.25">
      <c r="A83"/>
      <c r="B83"/>
      <c r="C83"/>
      <c r="D83"/>
      <c r="E83"/>
      <c r="F83"/>
      <c r="G83"/>
      <c r="H83"/>
      <c r="I83"/>
      <c r="J83"/>
      <c r="K83"/>
      <c r="L83"/>
    </row>
    <row r="84" spans="1:12" ht="15" hidden="1" x14ac:dyDescent="0.25">
      <c r="A84"/>
      <c r="B84"/>
      <c r="C84"/>
      <c r="D84"/>
      <c r="E84"/>
      <c r="F84"/>
      <c r="G84"/>
      <c r="H84"/>
      <c r="I84"/>
      <c r="J84"/>
      <c r="K84"/>
      <c r="L84"/>
    </row>
    <row r="85" spans="1:12" ht="15" hidden="1" x14ac:dyDescent="0.25">
      <c r="A85"/>
      <c r="B85"/>
      <c r="C85"/>
      <c r="D85"/>
      <c r="E85"/>
      <c r="F85"/>
      <c r="G85"/>
      <c r="H85"/>
      <c r="I85"/>
      <c r="J85"/>
      <c r="K85"/>
      <c r="L85"/>
    </row>
    <row r="86" spans="1:12" ht="15" hidden="1" x14ac:dyDescent="0.25">
      <c r="A86"/>
      <c r="B86"/>
      <c r="C86"/>
      <c r="D86"/>
      <c r="E86"/>
      <c r="F86"/>
      <c r="G86"/>
      <c r="H86"/>
      <c r="I86"/>
      <c r="J86"/>
      <c r="K86"/>
      <c r="L86"/>
    </row>
    <row r="87" spans="1:12" ht="15" hidden="1" x14ac:dyDescent="0.25">
      <c r="A87"/>
      <c r="B87"/>
      <c r="C87"/>
      <c r="D87"/>
      <c r="E87"/>
      <c r="F87"/>
      <c r="G87"/>
      <c r="H87"/>
      <c r="I87"/>
      <c r="J87"/>
      <c r="K87"/>
      <c r="L87"/>
    </row>
    <row r="88" spans="1:12" ht="15" hidden="1" x14ac:dyDescent="0.25">
      <c r="A88"/>
      <c r="B88"/>
      <c r="C88"/>
      <c r="D88"/>
      <c r="E88"/>
      <c r="F88"/>
      <c r="G88"/>
      <c r="H88"/>
      <c r="I88"/>
      <c r="J88"/>
      <c r="K88"/>
      <c r="L88"/>
    </row>
    <row r="89" spans="1:12" ht="15" hidden="1" x14ac:dyDescent="0.25">
      <c r="A89"/>
      <c r="B89"/>
      <c r="C89"/>
      <c r="D89"/>
      <c r="E89"/>
      <c r="F89"/>
      <c r="G89"/>
      <c r="H89"/>
      <c r="I89"/>
      <c r="J89"/>
      <c r="K89"/>
      <c r="L89"/>
    </row>
    <row r="90" spans="1:12" ht="15" hidden="1" x14ac:dyDescent="0.25">
      <c r="A90"/>
      <c r="B90"/>
      <c r="C90"/>
      <c r="D90"/>
      <c r="E90"/>
      <c r="F90"/>
      <c r="G90"/>
      <c r="H90"/>
      <c r="I90"/>
      <c r="J90"/>
      <c r="K90"/>
      <c r="L90"/>
    </row>
    <row r="91" spans="1:12" ht="15" hidden="1" x14ac:dyDescent="0.25">
      <c r="A91"/>
      <c r="B91"/>
      <c r="C91"/>
      <c r="D91"/>
      <c r="E91"/>
      <c r="F91"/>
      <c r="G91"/>
      <c r="H91"/>
      <c r="I91"/>
      <c r="J91"/>
      <c r="K91"/>
      <c r="L91"/>
    </row>
    <row r="92" spans="1:12" ht="15" hidden="1" x14ac:dyDescent="0.25">
      <c r="A92"/>
      <c r="B92"/>
      <c r="C92"/>
      <c r="D92"/>
      <c r="E92"/>
      <c r="F92"/>
      <c r="G92"/>
      <c r="H92"/>
      <c r="I92"/>
      <c r="J92"/>
      <c r="K92"/>
      <c r="L92"/>
    </row>
    <row r="93" spans="1:12" ht="15" hidden="1" x14ac:dyDescent="0.25">
      <c r="A93"/>
      <c r="B93"/>
      <c r="C93"/>
      <c r="D93"/>
      <c r="E93"/>
      <c r="F93"/>
      <c r="G93"/>
      <c r="H93"/>
      <c r="I93"/>
      <c r="J93"/>
      <c r="K93"/>
      <c r="L93"/>
    </row>
    <row r="94" spans="1:12" ht="15" hidden="1" x14ac:dyDescent="0.25">
      <c r="A94"/>
      <c r="B94"/>
      <c r="C94"/>
      <c r="D94"/>
      <c r="E94"/>
      <c r="F94"/>
      <c r="G94"/>
      <c r="H94"/>
      <c r="I94"/>
      <c r="J94"/>
      <c r="K94"/>
      <c r="L94"/>
    </row>
    <row r="95" spans="1:12" ht="15" hidden="1" x14ac:dyDescent="0.25">
      <c r="A95"/>
      <c r="B95"/>
      <c r="C95"/>
      <c r="D95"/>
      <c r="E95"/>
      <c r="F95"/>
      <c r="G95"/>
      <c r="H95"/>
      <c r="I95"/>
      <c r="J95"/>
      <c r="K95"/>
      <c r="L95"/>
    </row>
    <row r="96" spans="1:12" ht="15" hidden="1" x14ac:dyDescent="0.25">
      <c r="A96"/>
      <c r="B96"/>
      <c r="C96"/>
      <c r="D96"/>
      <c r="E96"/>
      <c r="F96"/>
      <c r="G96"/>
      <c r="H96"/>
      <c r="I96"/>
      <c r="J96"/>
      <c r="K96"/>
      <c r="L96"/>
    </row>
    <row r="97" spans="1:12" ht="15" hidden="1" x14ac:dyDescent="0.25">
      <c r="A97"/>
      <c r="B97"/>
      <c r="C97"/>
      <c r="D97"/>
      <c r="E97"/>
      <c r="F97"/>
      <c r="G97"/>
      <c r="H97"/>
      <c r="I97"/>
      <c r="J97"/>
      <c r="K97"/>
      <c r="L97"/>
    </row>
    <row r="98" spans="1:12" ht="15" hidden="1" x14ac:dyDescent="0.25">
      <c r="A98"/>
      <c r="B98"/>
      <c r="C98"/>
      <c r="D98"/>
      <c r="E98"/>
      <c r="F98"/>
      <c r="G98"/>
      <c r="H98"/>
      <c r="I98"/>
      <c r="J98"/>
      <c r="K98"/>
      <c r="L98"/>
    </row>
    <row r="99" spans="1:12" ht="15" hidden="1" x14ac:dyDescent="0.25">
      <c r="A99"/>
      <c r="B99"/>
      <c r="C99"/>
      <c r="D99"/>
      <c r="E99"/>
      <c r="F99"/>
      <c r="G99"/>
      <c r="H99"/>
      <c r="I99"/>
      <c r="J99"/>
      <c r="K99"/>
      <c r="L99"/>
    </row>
    <row r="100" spans="1:12" ht="14.1" hidden="1" customHeight="1" x14ac:dyDescent="0.25"/>
  </sheetData>
  <pageMargins left="0.75" right="0.75" top="1" bottom="1" header="0.5" footer="0.5"/>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sheetPr>
  <dimension ref="A1:O50"/>
  <sheetViews>
    <sheetView workbookViewId="0"/>
  </sheetViews>
  <sheetFormatPr defaultColWidth="0" defaultRowHeight="14.1" customHeight="1" zeroHeight="1" x14ac:dyDescent="0.25"/>
  <cols>
    <col min="1" max="1" width="10.85546875" customWidth="1"/>
    <col min="2" max="2" width="60.85546875" customWidth="1"/>
    <col min="3" max="3" width="10.85546875" customWidth="1"/>
    <col min="4" max="4" width="3.85546875" customWidth="1"/>
    <col min="5" max="5" width="37" customWidth="1"/>
    <col min="6" max="11" width="10.85546875" customWidth="1"/>
    <col min="12" max="12" width="60.85546875" style="42" hidden="1" customWidth="1"/>
    <col min="13" max="13" width="60.85546875" style="28" hidden="1" customWidth="1"/>
    <col min="14" max="14" width="60.85546875" style="29" hidden="1" customWidth="1"/>
    <col min="15" max="16384" width="10.85546875" hidden="1"/>
  </cols>
  <sheetData>
    <row r="1" spans="1:15" ht="15" x14ac:dyDescent="0.25">
      <c r="A1" s="5"/>
      <c r="B1" s="5"/>
      <c r="C1" s="5"/>
      <c r="D1" s="5"/>
      <c r="E1" s="5"/>
      <c r="F1" s="5"/>
      <c r="G1" s="5"/>
      <c r="H1" s="5"/>
      <c r="I1" s="5"/>
      <c r="J1" s="5"/>
      <c r="K1" s="5"/>
    </row>
    <row r="2" spans="1:15" ht="20.25" x14ac:dyDescent="0.3">
      <c r="A2" s="5"/>
      <c r="B2" s="7" t="str">
        <f>IF(T!$D$2=T!$M$2,M2,IF(T!$D$2=T!$N$2,N2,O2))</f>
        <v>Give the asked values in the green cells.</v>
      </c>
      <c r="C2" s="5"/>
      <c r="D2" s="5"/>
      <c r="E2" s="5"/>
      <c r="F2" s="5"/>
      <c r="G2" s="5"/>
      <c r="H2" s="5"/>
      <c r="I2" s="5"/>
      <c r="J2" s="5"/>
      <c r="K2" s="5"/>
      <c r="L2" s="5"/>
      <c r="M2" s="42" t="s">
        <v>123</v>
      </c>
      <c r="N2" s="28" t="s">
        <v>239</v>
      </c>
      <c r="O2" s="29" t="s">
        <v>124</v>
      </c>
    </row>
    <row r="3" spans="1:15" ht="15" x14ac:dyDescent="0.25">
      <c r="A3" s="5"/>
      <c r="B3" s="5"/>
      <c r="C3" s="5"/>
      <c r="D3" s="5"/>
      <c r="E3" s="5"/>
      <c r="F3" s="5"/>
      <c r="G3" s="5"/>
      <c r="H3" s="5"/>
      <c r="I3" s="5"/>
      <c r="J3" s="5"/>
      <c r="K3" s="5"/>
    </row>
    <row r="4" spans="1:15" ht="30" x14ac:dyDescent="0.25">
      <c r="A4" s="5"/>
      <c r="B4" s="58" t="str">
        <f>IF(T!$D$2=T!$M$2,L4,IF(T!$D$2=T!$N$2,M4,N4))</f>
        <v>During last years flu epidemic 1738 people patients visited the doctor's office in a town.</v>
      </c>
      <c r="C4" s="5"/>
      <c r="D4" s="5"/>
      <c r="E4" s="5"/>
      <c r="F4" s="5"/>
      <c r="G4" s="5"/>
      <c r="H4" s="5"/>
      <c r="I4" s="5"/>
      <c r="J4" s="5"/>
      <c r="K4" s="5"/>
      <c r="L4" s="42" t="s">
        <v>551</v>
      </c>
      <c r="M4" s="28" t="s">
        <v>552</v>
      </c>
      <c r="N4" s="29" t="s">
        <v>553</v>
      </c>
    </row>
    <row r="5" spans="1:15" ht="30" x14ac:dyDescent="0.25">
      <c r="A5" s="5"/>
      <c r="B5" s="76" t="str">
        <f>IF(T!$D$2=T!$M$2,L5,IF(T!$D$2=T!$N$2,M5,N5))</f>
        <v>Out of this, it was found justified to administer a vaccine in 553 cases.</v>
      </c>
      <c r="C5" s="5"/>
      <c r="D5" s="5"/>
      <c r="E5" s="5"/>
      <c r="F5" s="5"/>
      <c r="G5" s="5"/>
      <c r="H5" s="5"/>
      <c r="I5" s="5"/>
      <c r="J5" s="5"/>
      <c r="K5" s="5"/>
      <c r="L5" s="42" t="s">
        <v>195</v>
      </c>
      <c r="M5" s="28" t="s">
        <v>554</v>
      </c>
      <c r="N5" s="29" t="s">
        <v>199</v>
      </c>
    </row>
    <row r="6" spans="1:15" ht="30" x14ac:dyDescent="0.25">
      <c r="A6" s="5"/>
      <c r="B6" s="59" t="str">
        <f>IF(T!$D$2=T!$M$2,L6,IF(T!$D$2=T!$N$2,M6,N6))</f>
        <v>Let us suppose that this year vaccination will be found justified in the same proportion of cases.</v>
      </c>
      <c r="C6" s="5"/>
      <c r="D6" s="5"/>
      <c r="E6" s="53"/>
      <c r="F6" s="53"/>
      <c r="G6" s="53"/>
      <c r="H6" s="53"/>
      <c r="I6" s="53"/>
      <c r="J6" s="5"/>
      <c r="K6" s="5"/>
      <c r="L6" s="42" t="s">
        <v>182</v>
      </c>
      <c r="M6" s="28" t="s">
        <v>555</v>
      </c>
      <c r="N6" s="29" t="s">
        <v>200</v>
      </c>
    </row>
    <row r="7" spans="1:15" ht="15" x14ac:dyDescent="0.25">
      <c r="A7" s="5"/>
      <c r="B7" s="6"/>
      <c r="C7" s="5"/>
      <c r="D7" s="5"/>
      <c r="E7" s="53"/>
      <c r="F7" s="53"/>
      <c r="G7" s="53"/>
      <c r="H7" s="53"/>
      <c r="I7" s="53"/>
      <c r="J7" s="5"/>
      <c r="K7" s="5"/>
    </row>
    <row r="8" spans="1:15" ht="30" x14ac:dyDescent="0.25">
      <c r="A8" s="5"/>
      <c r="B8" s="73" t="str">
        <f>IF(T!$D$2=T!$M$2,L8,IF(T!$D$2=T!$N$2,M8,N8))</f>
        <v>What is the probability that a patient turning up at the doctor's office will need vaccination?</v>
      </c>
      <c r="C8" s="13"/>
      <c r="D8" s="57" t="str">
        <f>IF(C8="","×",IF(C8='5m'!C8,"✓","×"))</f>
        <v>×</v>
      </c>
      <c r="E8" s="53"/>
      <c r="F8" s="53"/>
      <c r="G8" s="53"/>
      <c r="H8" s="53"/>
      <c r="I8" s="53"/>
      <c r="J8" s="5"/>
      <c r="K8" s="5"/>
      <c r="L8" s="42" t="s">
        <v>183</v>
      </c>
      <c r="M8" s="28" t="s">
        <v>208</v>
      </c>
      <c r="N8" s="29" t="s">
        <v>201</v>
      </c>
    </row>
    <row r="9" spans="1:15" ht="15" x14ac:dyDescent="0.25">
      <c r="A9" s="5"/>
      <c r="B9" s="6"/>
      <c r="C9" s="5"/>
      <c r="D9" s="5"/>
      <c r="E9" s="53"/>
      <c r="F9" s="53"/>
      <c r="G9" s="53"/>
      <c r="H9" s="53"/>
      <c r="I9" s="53"/>
      <c r="J9" s="5"/>
      <c r="K9" s="5"/>
      <c r="L9" s="42" t="s">
        <v>235</v>
      </c>
      <c r="M9" s="28" t="s">
        <v>237</v>
      </c>
      <c r="N9" s="29" t="s">
        <v>236</v>
      </c>
    </row>
    <row r="10" spans="1:15" ht="15" x14ac:dyDescent="0.25">
      <c r="A10" s="5"/>
      <c r="B10" s="6"/>
      <c r="C10" s="5"/>
      <c r="D10" s="5"/>
      <c r="E10" s="53"/>
      <c r="F10" s="53"/>
      <c r="G10" s="53"/>
      <c r="H10" s="53"/>
      <c r="I10" s="53"/>
      <c r="J10" s="5"/>
      <c r="K10" s="5"/>
      <c r="L10" s="42" t="s">
        <v>202</v>
      </c>
      <c r="M10" s="28" t="s">
        <v>556</v>
      </c>
      <c r="N10" s="29" t="s">
        <v>204</v>
      </c>
    </row>
    <row r="11" spans="1:15" ht="15" x14ac:dyDescent="0.25">
      <c r="A11" s="5"/>
      <c r="B11" s="6"/>
      <c r="C11" s="5"/>
      <c r="D11" s="5"/>
      <c r="E11" s="53"/>
      <c r="F11" s="53"/>
      <c r="G11" s="53"/>
      <c r="H11" s="53"/>
      <c r="I11" s="53"/>
      <c r="J11" s="5"/>
      <c r="K11" s="5"/>
      <c r="L11" s="42" t="s">
        <v>203</v>
      </c>
      <c r="M11" s="28" t="s">
        <v>557</v>
      </c>
      <c r="N11" s="29" t="s">
        <v>205</v>
      </c>
    </row>
    <row r="12" spans="1:15" ht="15" x14ac:dyDescent="0.25">
      <c r="A12" s="5"/>
      <c r="B12" s="73" t="str">
        <f>IF(T!$D$2=T!$M$2,L12,IF(T!$D$2=T!$N$2,M12,N12))</f>
        <v>Today we expect 22 patients for examination in the office.</v>
      </c>
      <c r="C12" s="5"/>
      <c r="D12" s="5"/>
      <c r="E12" s="53"/>
      <c r="F12" s="53"/>
      <c r="G12" s="53"/>
      <c r="H12" s="53"/>
      <c r="I12" s="53"/>
      <c r="J12" s="5"/>
      <c r="K12" s="5"/>
      <c r="L12" s="42" t="s">
        <v>184</v>
      </c>
      <c r="M12" s="28" t="s">
        <v>558</v>
      </c>
      <c r="N12" s="29" t="s">
        <v>206</v>
      </c>
    </row>
    <row r="13" spans="1:15" ht="30" x14ac:dyDescent="0.25">
      <c r="A13" s="5"/>
      <c r="B13" s="73" t="str">
        <f>IF(T!$D$2=T!$M$2,L13,IF(T!$D$2=T!$N$2,M13,N13))</f>
        <v>What is the expected number of patients who will need vaccination?</v>
      </c>
      <c r="C13" s="16"/>
      <c r="D13" s="57" t="str">
        <f>IF(C13="","×",IF(C13='5m'!C13,"✓","×"))</f>
        <v>×</v>
      </c>
      <c r="E13" s="53"/>
      <c r="F13" s="53"/>
      <c r="G13" s="53"/>
      <c r="H13" s="53"/>
      <c r="I13" s="53"/>
      <c r="J13" s="5"/>
      <c r="K13" s="5"/>
      <c r="L13" s="42" t="s">
        <v>185</v>
      </c>
      <c r="M13" s="28" t="s">
        <v>559</v>
      </c>
      <c r="N13" s="29" t="s">
        <v>207</v>
      </c>
    </row>
    <row r="14" spans="1:15" ht="30" x14ac:dyDescent="0.25">
      <c r="A14" s="5"/>
      <c r="B14" s="73" t="str">
        <f>IF(T!$D$2=T!$M$2,L15,IF(T!$D$2=T!$N$2,M15,N15))</f>
        <v>What is the probability that out of the examined patients exactly 7 will need vaccination?</v>
      </c>
      <c r="C14" s="13"/>
      <c r="D14" s="57" t="str">
        <f>IF(C14="","×",IF(C14='5m'!C14,"✓","×"))</f>
        <v>×</v>
      </c>
      <c r="E14" s="53"/>
      <c r="F14" s="53"/>
      <c r="G14" s="53"/>
      <c r="H14" s="53"/>
      <c r="I14" s="53"/>
      <c r="J14" s="5"/>
      <c r="K14" s="5"/>
      <c r="L14" s="42" t="s">
        <v>219</v>
      </c>
      <c r="M14" s="28" t="s">
        <v>572</v>
      </c>
      <c r="N14" s="29" t="s">
        <v>224</v>
      </c>
    </row>
    <row r="15" spans="1:15" ht="30" x14ac:dyDescent="0.25">
      <c r="A15" s="5"/>
      <c r="B15" s="73" t="str">
        <f>IF(T!$D$2=T!$M$2,L17,IF(T!$D$2=T!$N$2,M17,N17))</f>
        <v>What is the probability that the patient turning up as seventh will need vaccination?</v>
      </c>
      <c r="C15" s="13"/>
      <c r="D15" s="57" t="str">
        <f>IF(C15="","×",IF(C15='5m'!C15,"✓","×"))</f>
        <v>×</v>
      </c>
      <c r="E15" s="53"/>
      <c r="F15" s="53"/>
      <c r="G15" s="53"/>
      <c r="H15" s="53"/>
      <c r="I15" s="53"/>
      <c r="J15" s="5"/>
      <c r="K15" s="5"/>
      <c r="L15" s="42" t="s">
        <v>186</v>
      </c>
      <c r="M15" s="28" t="s">
        <v>560</v>
      </c>
      <c r="N15" s="29" t="s">
        <v>209</v>
      </c>
    </row>
    <row r="16" spans="1:15" ht="30" x14ac:dyDescent="0.25">
      <c r="A16" s="5"/>
      <c r="B16" s="73" t="str">
        <f>IF(T!$D$2=T!$M$2,L19,IF(T!$D$2=T!$N$2,M19,N19))</f>
        <v>What is the probability that out of all examined patients only the seventh will need vaccination?</v>
      </c>
      <c r="C16" s="13"/>
      <c r="D16" s="57" t="str">
        <f>IF(C16="","×",IF(C16='5m'!C16,"✓","×"))</f>
        <v>×</v>
      </c>
      <c r="E16" s="53"/>
      <c r="F16" s="53"/>
      <c r="G16" s="53"/>
      <c r="H16" s="53"/>
      <c r="I16" s="53"/>
      <c r="J16" s="5"/>
      <c r="K16" s="5"/>
      <c r="L16" s="42" t="s">
        <v>222</v>
      </c>
      <c r="M16" s="28" t="s">
        <v>561</v>
      </c>
      <c r="N16" s="29" t="s">
        <v>225</v>
      </c>
    </row>
    <row r="17" spans="1:14" ht="30" x14ac:dyDescent="0.25">
      <c r="A17" s="5"/>
      <c r="B17" s="73" t="str">
        <f>IF(T!$D$2=T!$M$2,L21,IF(T!$D$2=T!$N$2,M21,N21))</f>
        <v>What is the probability that the patient turning up as seventh will be the first who needs vaccination?</v>
      </c>
      <c r="C17" s="13"/>
      <c r="D17" s="57" t="str">
        <f>IF(C17="","×",IF(C17='5m'!C17,"✓","×"))</f>
        <v>×</v>
      </c>
      <c r="E17" s="53"/>
      <c r="F17" s="53"/>
      <c r="G17" s="53"/>
      <c r="H17" s="53"/>
      <c r="I17" s="53"/>
      <c r="J17" s="5"/>
      <c r="K17" s="5"/>
      <c r="L17" s="42" t="s">
        <v>187</v>
      </c>
      <c r="M17" s="28" t="s">
        <v>562</v>
      </c>
      <c r="N17" s="29" t="s">
        <v>211</v>
      </c>
    </row>
    <row r="18" spans="1:14" ht="30" x14ac:dyDescent="0.25">
      <c r="A18" s="5"/>
      <c r="B18" s="73" t="str">
        <f>IF(T!$D$2=T!$M$2,L23,IF(T!$D$2=T!$N$2,M23,N23))</f>
        <v>What is the probability that at most the seventh patient will need vaccination?</v>
      </c>
      <c r="C18" s="16"/>
      <c r="D18" s="57" t="str">
        <f>IF(C18="","×",IF(C18='5m'!C18,"✓","×"))</f>
        <v>×</v>
      </c>
      <c r="E18" s="53"/>
      <c r="F18" s="53"/>
      <c r="G18" s="53"/>
      <c r="H18" s="53"/>
      <c r="I18" s="53"/>
      <c r="J18" s="5"/>
      <c r="K18" s="5"/>
      <c r="L18" s="42" t="s">
        <v>220</v>
      </c>
      <c r="M18" s="28" t="s">
        <v>563</v>
      </c>
      <c r="N18" s="29" t="s">
        <v>226</v>
      </c>
    </row>
    <row r="19" spans="1:14" ht="30" x14ac:dyDescent="0.25">
      <c r="A19" s="5"/>
      <c r="B19" s="73" t="str">
        <f>IF(T!$D$2=T!$M$2,L25,IF(T!$D$2=T!$N$2,M25,N25))</f>
        <v>What is the probability that the first seven patients won't need vaccination?</v>
      </c>
      <c r="C19" s="16"/>
      <c r="D19" s="57" t="str">
        <f>IF(C19="","×",IF(C19='5m'!C19,"✓","×"))</f>
        <v>×</v>
      </c>
      <c r="E19" s="53"/>
      <c r="F19" s="53"/>
      <c r="G19" s="53"/>
      <c r="H19" s="53"/>
      <c r="I19" s="53"/>
      <c r="J19" s="5"/>
      <c r="K19" s="5"/>
      <c r="L19" s="42" t="s">
        <v>188</v>
      </c>
      <c r="M19" s="28" t="s">
        <v>564</v>
      </c>
      <c r="N19" s="29" t="s">
        <v>210</v>
      </c>
    </row>
    <row r="20" spans="1:14" ht="15" x14ac:dyDescent="0.25">
      <c r="A20" s="5"/>
      <c r="B20" s="6"/>
      <c r="C20" s="5"/>
      <c r="D20" s="5"/>
      <c r="E20" s="53"/>
      <c r="F20" s="53"/>
      <c r="G20" s="53"/>
      <c r="H20" s="53"/>
      <c r="I20" s="53"/>
      <c r="J20" s="5"/>
      <c r="K20" s="5"/>
      <c r="L20" s="42" t="s">
        <v>227</v>
      </c>
      <c r="M20" s="43" t="s">
        <v>394</v>
      </c>
      <c r="N20" s="29" t="s">
        <v>233</v>
      </c>
    </row>
    <row r="21" spans="1:14" ht="15" x14ac:dyDescent="0.25">
      <c r="A21" s="5"/>
      <c r="B21" s="6"/>
      <c r="C21" s="5"/>
      <c r="D21" s="5"/>
      <c r="E21" s="53"/>
      <c r="F21" s="53"/>
      <c r="G21" s="53"/>
      <c r="H21" s="53"/>
      <c r="I21" s="53"/>
      <c r="J21" s="5"/>
      <c r="K21" s="5"/>
      <c r="L21" s="42" t="s">
        <v>194</v>
      </c>
      <c r="M21" s="28" t="s">
        <v>565</v>
      </c>
      <c r="N21" s="29" t="s">
        <v>212</v>
      </c>
    </row>
    <row r="22" spans="1:14" ht="15" x14ac:dyDescent="0.25">
      <c r="A22" s="5"/>
      <c r="B22" s="73" t="str">
        <f>IF(T!$D$2=T!$M$2,L27,IF(T!$D$2=T!$N$2,M27,N27))</f>
        <v>There are 7 doses of vaccination in stock at the doctor's office.</v>
      </c>
      <c r="C22" s="5"/>
      <c r="D22" s="5"/>
      <c r="E22" s="53"/>
      <c r="F22" s="53"/>
      <c r="G22" s="53"/>
      <c r="H22" s="53"/>
      <c r="I22" s="53"/>
      <c r="J22" s="5"/>
      <c r="K22" s="5"/>
      <c r="L22" s="42" t="s">
        <v>229</v>
      </c>
      <c r="M22" s="28" t="s">
        <v>566</v>
      </c>
      <c r="N22" s="29" t="s">
        <v>228</v>
      </c>
    </row>
    <row r="23" spans="1:14" ht="15" x14ac:dyDescent="0.25">
      <c r="A23" s="5"/>
      <c r="B23" s="73" t="str">
        <f>IF(T!$D$2=T!$M$2,L28,IF(T!$D$2=T!$N$2,M28,N28))</f>
        <v>What is the probability that this quantity will be enough?</v>
      </c>
      <c r="C23" s="16"/>
      <c r="D23" s="57" t="str">
        <f>IF(C23="","×",IF(C23='5m'!C23,"✓","×"))</f>
        <v>×</v>
      </c>
      <c r="E23" s="53"/>
      <c r="F23" s="53"/>
      <c r="G23" s="53"/>
      <c r="H23" s="53"/>
      <c r="I23" s="53"/>
      <c r="J23" s="5"/>
      <c r="K23" s="5"/>
      <c r="L23" s="42" t="s">
        <v>189</v>
      </c>
      <c r="M23" s="28" t="s">
        <v>567</v>
      </c>
      <c r="N23" s="29" t="s">
        <v>213</v>
      </c>
    </row>
    <row r="24" spans="1:14" ht="30" x14ac:dyDescent="0.25">
      <c r="A24" s="5"/>
      <c r="B24" s="73" t="str">
        <f>IF(T!$D$2=T!$M$2,L30,IF(T!$D$2=T!$N$2,M30,N30))</f>
        <v>What is the probability that non of the patients will need vaccination?</v>
      </c>
      <c r="C24" s="13"/>
      <c r="D24" s="57" t="str">
        <f>IF(C24="","×",IF(C24='5m'!C24,"✓","×"))</f>
        <v>×</v>
      </c>
      <c r="E24" s="53"/>
      <c r="F24" s="53"/>
      <c r="G24" s="53"/>
      <c r="H24" s="53"/>
      <c r="I24" s="53"/>
      <c r="J24" s="5"/>
      <c r="K24" s="5"/>
      <c r="L24" s="42" t="s">
        <v>230</v>
      </c>
      <c r="M24" s="28" t="s">
        <v>568</v>
      </c>
      <c r="N24" s="29" t="s">
        <v>231</v>
      </c>
    </row>
    <row r="25" spans="1:14" ht="15" x14ac:dyDescent="0.25">
      <c r="A25" s="5"/>
      <c r="B25" s="73" t="str">
        <f>IF(T!$D$2=T!$M$2,L31,IF(T!$D$2=T!$N$2,M31,N31))</f>
        <v>What is the probability that all 22 patients will need vaccination?</v>
      </c>
      <c r="C25" s="13"/>
      <c r="D25" s="57" t="str">
        <f>IF(C25="","×",IF(C25='5m'!C25,"✓","×"))</f>
        <v>×</v>
      </c>
      <c r="E25" s="53"/>
      <c r="F25" s="53"/>
      <c r="G25" s="53"/>
      <c r="H25" s="53"/>
      <c r="I25" s="53"/>
      <c r="J25" s="5"/>
      <c r="K25" s="5"/>
      <c r="L25" s="42" t="s">
        <v>196</v>
      </c>
      <c r="M25" s="28" t="s">
        <v>395</v>
      </c>
      <c r="N25" s="29" t="s">
        <v>214</v>
      </c>
    </row>
    <row r="26" spans="1:14" ht="15" x14ac:dyDescent="0.25">
      <c r="A26" s="5"/>
      <c r="B26" s="45"/>
      <c r="C26" s="45"/>
      <c r="D26" s="45"/>
      <c r="E26" s="77"/>
      <c r="F26" s="53"/>
      <c r="G26" s="53"/>
      <c r="H26" s="53"/>
      <c r="I26" s="53"/>
      <c r="J26" s="5"/>
      <c r="K26" s="5"/>
      <c r="L26" s="42" t="s">
        <v>221</v>
      </c>
      <c r="M26" s="43" t="s">
        <v>396</v>
      </c>
      <c r="N26" s="29" t="s">
        <v>232</v>
      </c>
    </row>
    <row r="27" spans="1:14" ht="15" x14ac:dyDescent="0.25">
      <c r="A27" s="5"/>
      <c r="B27" s="45"/>
      <c r="C27" s="45"/>
      <c r="D27" s="45"/>
      <c r="E27" s="77"/>
      <c r="F27" s="53"/>
      <c r="G27" s="53"/>
      <c r="H27" s="53"/>
      <c r="I27" s="53"/>
      <c r="J27" s="5"/>
      <c r="K27" s="5"/>
      <c r="L27" s="42" t="s">
        <v>190</v>
      </c>
      <c r="M27" s="28" t="s">
        <v>569</v>
      </c>
      <c r="N27" s="29" t="s">
        <v>215</v>
      </c>
    </row>
    <row r="28" spans="1:14" ht="15" x14ac:dyDescent="0.25">
      <c r="A28" s="5"/>
      <c r="B28" s="45"/>
      <c r="C28" s="45"/>
      <c r="D28" s="45"/>
      <c r="E28" s="77"/>
      <c r="F28" s="53"/>
      <c r="G28" s="53"/>
      <c r="H28" s="53"/>
      <c r="I28" s="53"/>
      <c r="J28" s="5"/>
      <c r="K28" s="5"/>
      <c r="L28" s="42" t="s">
        <v>191</v>
      </c>
      <c r="M28" s="28" t="s">
        <v>397</v>
      </c>
      <c r="N28" s="29" t="s">
        <v>216</v>
      </c>
    </row>
    <row r="29" spans="1:14" ht="15" x14ac:dyDescent="0.25">
      <c r="A29" s="5"/>
      <c r="B29" s="45"/>
      <c r="C29" s="45"/>
      <c r="D29" s="45"/>
      <c r="E29" s="77"/>
      <c r="F29" s="53"/>
      <c r="G29" s="53"/>
      <c r="H29" s="53"/>
      <c r="I29" s="53"/>
      <c r="J29" s="5"/>
      <c r="K29" s="5"/>
      <c r="L29" s="42" t="s">
        <v>223</v>
      </c>
      <c r="M29" s="28" t="s">
        <v>570</v>
      </c>
      <c r="N29" s="29" t="s">
        <v>234</v>
      </c>
    </row>
    <row r="30" spans="1:14" ht="15" x14ac:dyDescent="0.25">
      <c r="A30" s="5"/>
      <c r="B30" s="45"/>
      <c r="C30" s="45"/>
      <c r="D30" s="45"/>
      <c r="E30" s="77"/>
      <c r="F30" s="53"/>
      <c r="G30" s="53"/>
      <c r="H30" s="53"/>
      <c r="I30" s="53"/>
      <c r="J30" s="5"/>
      <c r="K30" s="5"/>
      <c r="L30" s="42" t="s">
        <v>193</v>
      </c>
      <c r="M30" s="28" t="s">
        <v>398</v>
      </c>
      <c r="N30" s="29" t="s">
        <v>217</v>
      </c>
    </row>
    <row r="31" spans="1:14" ht="15" x14ac:dyDescent="0.25">
      <c r="A31" s="5"/>
      <c r="B31" s="45"/>
      <c r="C31" s="45"/>
      <c r="D31" s="45"/>
      <c r="E31" s="45"/>
      <c r="F31" s="5"/>
      <c r="G31" s="5"/>
      <c r="H31" s="5"/>
      <c r="I31" s="5"/>
      <c r="J31" s="5"/>
      <c r="K31" s="5"/>
      <c r="L31" s="42" t="s">
        <v>192</v>
      </c>
      <c r="M31" s="28" t="s">
        <v>571</v>
      </c>
      <c r="N31" s="29" t="s">
        <v>218</v>
      </c>
    </row>
    <row r="32" spans="1:14" ht="15" x14ac:dyDescent="0.25">
      <c r="A32" s="5"/>
      <c r="B32" s="45"/>
      <c r="C32" s="45"/>
      <c r="D32" s="45"/>
      <c r="E32" s="45"/>
      <c r="F32" s="5"/>
      <c r="G32" s="5"/>
      <c r="H32" s="5"/>
      <c r="I32" s="5"/>
      <c r="J32" s="5"/>
      <c r="K32" s="5"/>
    </row>
    <row r="33" spans="1:11" ht="15" x14ac:dyDescent="0.25">
      <c r="A33" s="5"/>
      <c r="B33" s="45"/>
      <c r="C33" s="45"/>
      <c r="D33" s="45"/>
      <c r="E33" s="45"/>
      <c r="F33" s="5"/>
      <c r="G33" s="5"/>
      <c r="H33" s="5"/>
      <c r="I33" s="5"/>
      <c r="J33" s="5"/>
      <c r="K33" s="5"/>
    </row>
    <row r="34" spans="1:11" ht="15" x14ac:dyDescent="0.25">
      <c r="A34" s="5"/>
      <c r="B34" s="45"/>
      <c r="C34" s="45"/>
      <c r="D34" s="45"/>
      <c r="E34" s="45"/>
      <c r="F34" s="5"/>
      <c r="G34" s="5"/>
      <c r="H34" s="5"/>
      <c r="I34" s="5"/>
      <c r="J34" s="5"/>
      <c r="K34" s="5"/>
    </row>
    <row r="35" spans="1:11" ht="15" x14ac:dyDescent="0.25">
      <c r="A35" s="5"/>
      <c r="B35" s="45"/>
      <c r="C35" s="45"/>
      <c r="D35" s="45"/>
      <c r="E35" s="45"/>
      <c r="F35" s="5"/>
      <c r="G35" s="5"/>
      <c r="H35" s="5"/>
      <c r="I35" s="5"/>
      <c r="J35" s="5"/>
      <c r="K35" s="5"/>
    </row>
    <row r="36" spans="1:11" ht="15" x14ac:dyDescent="0.25">
      <c r="A36" s="5"/>
      <c r="B36" s="45"/>
      <c r="C36" s="45"/>
      <c r="D36" s="45"/>
      <c r="E36" s="45"/>
      <c r="F36" s="5"/>
      <c r="G36" s="5"/>
      <c r="H36" s="5"/>
      <c r="I36" s="5"/>
      <c r="J36" s="5"/>
      <c r="K36" s="5"/>
    </row>
    <row r="37" spans="1:11" ht="15" x14ac:dyDescent="0.25">
      <c r="A37" s="5"/>
      <c r="B37" s="45"/>
      <c r="C37" s="45"/>
      <c r="D37" s="45"/>
      <c r="E37" s="45"/>
      <c r="F37" s="5"/>
      <c r="G37" s="5"/>
      <c r="H37" s="5"/>
      <c r="I37" s="5"/>
      <c r="J37" s="5"/>
      <c r="K37" s="5"/>
    </row>
    <row r="38" spans="1:11" ht="15" x14ac:dyDescent="0.25">
      <c r="A38" s="5"/>
      <c r="B38" s="45"/>
      <c r="C38" s="45"/>
      <c r="D38" s="45"/>
      <c r="E38" s="45"/>
      <c r="F38" s="5"/>
      <c r="G38" s="5"/>
      <c r="H38" s="5"/>
      <c r="I38" s="5"/>
      <c r="J38" s="5"/>
      <c r="K38" s="5"/>
    </row>
    <row r="39" spans="1:11" ht="15" x14ac:dyDescent="0.25">
      <c r="A39" s="5"/>
      <c r="B39" s="45"/>
      <c r="C39" s="45"/>
      <c r="D39" s="45"/>
      <c r="E39" s="45"/>
      <c r="F39" s="5"/>
      <c r="G39" s="5"/>
      <c r="H39" s="5"/>
      <c r="I39" s="5"/>
      <c r="J39" s="5"/>
      <c r="K39" s="5"/>
    </row>
    <row r="40" spans="1:11" ht="15" x14ac:dyDescent="0.25">
      <c r="A40" s="5"/>
      <c r="B40" s="45"/>
      <c r="C40" s="45"/>
      <c r="D40" s="45"/>
      <c r="E40" s="45"/>
      <c r="F40" s="5"/>
      <c r="G40" s="5"/>
      <c r="H40" s="5"/>
      <c r="I40" s="5"/>
      <c r="J40" s="5"/>
      <c r="K40" s="5"/>
    </row>
    <row r="41" spans="1:11" ht="15" x14ac:dyDescent="0.25">
      <c r="A41" s="5"/>
      <c r="B41" s="45"/>
      <c r="C41" s="45"/>
      <c r="D41" s="45"/>
      <c r="E41" s="45"/>
      <c r="F41" s="5"/>
      <c r="G41" s="5"/>
      <c r="H41" s="5"/>
      <c r="I41" s="5"/>
      <c r="J41" s="5"/>
      <c r="K41" s="5"/>
    </row>
    <row r="42" spans="1:11" ht="15" x14ac:dyDescent="0.25">
      <c r="A42" s="5"/>
      <c r="B42" s="45"/>
      <c r="C42" s="45"/>
      <c r="D42" s="45"/>
      <c r="E42" s="45"/>
      <c r="F42" s="5"/>
      <c r="G42" s="5"/>
      <c r="H42" s="5"/>
      <c r="I42" s="5"/>
      <c r="J42" s="5"/>
      <c r="K42" s="5"/>
    </row>
    <row r="43" spans="1:11" ht="15" x14ac:dyDescent="0.25">
      <c r="A43" s="5"/>
      <c r="B43" s="45"/>
      <c r="C43" s="45"/>
      <c r="D43" s="45"/>
      <c r="E43" s="45"/>
      <c r="F43" s="5"/>
      <c r="G43" s="5"/>
      <c r="H43" s="5"/>
      <c r="I43" s="5"/>
      <c r="J43" s="5"/>
      <c r="K43" s="5"/>
    </row>
    <row r="44" spans="1:11" ht="15" x14ac:dyDescent="0.25">
      <c r="A44" s="5"/>
      <c r="B44" s="45"/>
      <c r="C44" s="45"/>
      <c r="D44" s="45"/>
      <c r="E44" s="45"/>
      <c r="F44" s="5"/>
      <c r="G44" s="5"/>
      <c r="H44" s="5"/>
      <c r="I44" s="5"/>
      <c r="J44" s="5"/>
      <c r="K44" s="5"/>
    </row>
    <row r="45" spans="1:11" ht="15" x14ac:dyDescent="0.25">
      <c r="A45" s="5"/>
      <c r="B45" s="45"/>
      <c r="C45" s="45"/>
      <c r="D45" s="45"/>
      <c r="E45" s="45"/>
      <c r="F45" s="5"/>
      <c r="G45" s="5"/>
      <c r="H45" s="5"/>
      <c r="I45" s="5"/>
      <c r="J45" s="5"/>
      <c r="K45" s="5"/>
    </row>
    <row r="46" spans="1:11" ht="15" x14ac:dyDescent="0.25">
      <c r="A46" s="5"/>
      <c r="B46" s="45"/>
      <c r="C46" s="45"/>
      <c r="D46" s="45"/>
      <c r="E46" s="45"/>
      <c r="F46" s="5"/>
      <c r="G46" s="5"/>
      <c r="H46" s="5"/>
      <c r="I46" s="5"/>
      <c r="J46" s="5"/>
      <c r="K46" s="5"/>
    </row>
    <row r="47" spans="1:11" ht="15" x14ac:dyDescent="0.25">
      <c r="A47" s="5"/>
      <c r="B47" s="45"/>
      <c r="C47" s="45"/>
      <c r="D47" s="45"/>
      <c r="E47" s="45"/>
      <c r="F47" s="5"/>
      <c r="G47" s="5"/>
      <c r="H47" s="5"/>
      <c r="I47" s="5"/>
      <c r="J47" s="5"/>
      <c r="K47" s="5"/>
    </row>
    <row r="48" spans="1:11" ht="15" x14ac:dyDescent="0.25">
      <c r="A48" s="5"/>
      <c r="B48" s="5"/>
      <c r="C48" s="5"/>
      <c r="D48" s="5"/>
      <c r="E48" s="5"/>
      <c r="F48" s="5"/>
      <c r="G48" s="5"/>
      <c r="H48" s="5"/>
      <c r="I48" s="5"/>
      <c r="J48" s="5"/>
      <c r="K48" s="5"/>
    </row>
    <row r="49" spans="1:11" ht="15" x14ac:dyDescent="0.25">
      <c r="A49" s="5"/>
      <c r="B49" s="5"/>
      <c r="C49" s="5"/>
      <c r="D49" s="5"/>
      <c r="E49" s="5"/>
      <c r="F49" s="5"/>
      <c r="G49" s="5"/>
      <c r="H49" s="5"/>
      <c r="I49" s="5"/>
      <c r="J49" s="5"/>
      <c r="K49" s="5"/>
    </row>
    <row r="50" spans="1:11" ht="15" x14ac:dyDescent="0.25">
      <c r="A50" s="5"/>
      <c r="B50" s="5"/>
      <c r="C50" s="5"/>
      <c r="D50" s="5"/>
      <c r="E50" s="5"/>
      <c r="F50" s="5"/>
      <c r="G50" s="5"/>
      <c r="H50" s="5"/>
      <c r="I50" s="5"/>
      <c r="J50" s="5"/>
      <c r="K50" s="5"/>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O50"/>
  <sheetViews>
    <sheetView workbookViewId="0"/>
  </sheetViews>
  <sheetFormatPr defaultColWidth="0" defaultRowHeight="15" zeroHeight="1" x14ac:dyDescent="0.25"/>
  <cols>
    <col min="1" max="1" width="10.85546875" customWidth="1"/>
    <col min="2" max="2" width="60.85546875" customWidth="1"/>
    <col min="3" max="3" width="10.85546875" customWidth="1"/>
    <col min="4" max="4" width="3.85546875" customWidth="1"/>
    <col min="5" max="5" width="37" customWidth="1"/>
    <col min="6" max="11" width="10.85546875" customWidth="1"/>
    <col min="12" max="12" width="60.85546875" style="42" hidden="1" customWidth="1"/>
    <col min="13" max="13" width="60.85546875" style="28" hidden="1" customWidth="1"/>
    <col min="14" max="14" width="60.85546875" style="29" hidden="1" customWidth="1"/>
    <col min="15" max="16384" width="10.85546875" hidden="1"/>
  </cols>
  <sheetData>
    <row r="1" spans="1:15" x14ac:dyDescent="0.25">
      <c r="A1" s="5"/>
      <c r="B1" s="5"/>
      <c r="C1" s="5"/>
      <c r="D1" s="5"/>
      <c r="E1" s="5"/>
      <c r="F1" s="5"/>
      <c r="G1" s="5"/>
      <c r="H1" s="5"/>
      <c r="I1" s="5"/>
      <c r="J1" s="5"/>
      <c r="K1" s="5"/>
    </row>
    <row r="2" spans="1:15" ht="20.25" x14ac:dyDescent="0.3">
      <c r="A2" s="5"/>
      <c r="B2" s="7" t="str">
        <f>IF(T!$D$2=T!$M$2,M2,IF(T!$D$2=T!$N$2,N2,O2))</f>
        <v>Give the asked values in the green cells.</v>
      </c>
      <c r="C2" s="5"/>
      <c r="D2" s="5"/>
      <c r="E2" s="5"/>
      <c r="F2" s="5"/>
      <c r="G2" s="5"/>
      <c r="H2" s="5"/>
      <c r="I2" s="5"/>
      <c r="J2" s="5"/>
      <c r="K2" s="5"/>
      <c r="L2" s="5"/>
      <c r="M2" s="42" t="s">
        <v>123</v>
      </c>
      <c r="N2" s="28" t="s">
        <v>239</v>
      </c>
      <c r="O2" s="29" t="s">
        <v>124</v>
      </c>
    </row>
    <row r="3" spans="1:15" x14ac:dyDescent="0.25">
      <c r="A3" s="5"/>
      <c r="B3" s="5"/>
      <c r="C3" s="5"/>
      <c r="D3" s="5"/>
      <c r="E3" s="5"/>
      <c r="F3" s="5"/>
      <c r="G3" s="5"/>
      <c r="H3" s="5"/>
      <c r="I3" s="5"/>
      <c r="J3" s="5"/>
      <c r="K3" s="5"/>
    </row>
    <row r="4" spans="1:15" ht="30" x14ac:dyDescent="0.25">
      <c r="A4" s="5"/>
      <c r="B4" s="58" t="str">
        <f>IF(T!$D$2=T!$M$2,L4,IF(T!$D$2=T!$N$2,M4,N4))</f>
        <v>During last years flu epidemic 1738 people patients visited the doctor's office in a town.</v>
      </c>
      <c r="C4" s="5"/>
      <c r="D4" s="5"/>
      <c r="E4" s="5"/>
      <c r="F4" s="5"/>
      <c r="G4" s="5"/>
      <c r="H4" s="5"/>
      <c r="I4" s="5"/>
      <c r="J4" s="5"/>
      <c r="K4" s="5"/>
      <c r="L4" s="42" t="s">
        <v>551</v>
      </c>
      <c r="M4" s="28" t="s">
        <v>552</v>
      </c>
      <c r="N4" s="29" t="s">
        <v>553</v>
      </c>
    </row>
    <row r="5" spans="1:15" ht="30" x14ac:dyDescent="0.25">
      <c r="A5" s="5"/>
      <c r="B5" s="76" t="str">
        <f>IF(T!$D$2=T!$M$2,L5,IF(T!$D$2=T!$N$2,M5,N5))</f>
        <v>Out of this, it was found justified to administer a vaccine in 553 cases.</v>
      </c>
      <c r="C5" s="5"/>
      <c r="D5" s="5"/>
      <c r="E5" s="5"/>
      <c r="F5" s="5"/>
      <c r="G5" s="5"/>
      <c r="H5" s="5"/>
      <c r="I5" s="5"/>
      <c r="J5" s="5"/>
      <c r="K5" s="5"/>
      <c r="L5" s="42" t="s">
        <v>195</v>
      </c>
      <c r="M5" s="28" t="s">
        <v>554</v>
      </c>
      <c r="N5" s="29" t="s">
        <v>199</v>
      </c>
    </row>
    <row r="6" spans="1:15" ht="30" x14ac:dyDescent="0.25">
      <c r="A6" s="5"/>
      <c r="B6" s="59" t="str">
        <f>IF(T!$D$2=T!$M$2,L6,IF(T!$D$2=T!$N$2,M6,N6))</f>
        <v>Let us suppose that this year vaccination will be found justified in the same proportion of cases.</v>
      </c>
      <c r="C6" s="5"/>
      <c r="D6" s="5"/>
      <c r="E6" s="5"/>
      <c r="F6" s="5"/>
      <c r="G6" s="5"/>
      <c r="H6" s="5"/>
      <c r="I6" s="5"/>
      <c r="J6" s="5"/>
      <c r="K6" s="5"/>
      <c r="L6" s="42" t="s">
        <v>182</v>
      </c>
      <c r="M6" s="28" t="s">
        <v>555</v>
      </c>
      <c r="N6" s="29" t="s">
        <v>200</v>
      </c>
    </row>
    <row r="7" spans="1:15" x14ac:dyDescent="0.25">
      <c r="A7" s="5"/>
      <c r="B7" s="6"/>
      <c r="C7" s="5"/>
      <c r="D7" s="5"/>
      <c r="E7" s="5"/>
      <c r="F7" s="5"/>
      <c r="G7" s="5"/>
      <c r="H7" s="5"/>
      <c r="I7" s="5"/>
      <c r="J7" s="5"/>
      <c r="K7" s="5"/>
    </row>
    <row r="8" spans="1:15" ht="30" x14ac:dyDescent="0.25">
      <c r="A8" s="5"/>
      <c r="B8" s="73" t="str">
        <f>IF(T!$D$2=T!$M$2,L8,IF(T!$D$2=T!$N$2,M8,N8))</f>
        <v>What is the probability that a patient turning up at the doctor's office will need vaccination?</v>
      </c>
      <c r="C8" s="13">
        <f>F9/F10</f>
        <v>0.31818181818181818</v>
      </c>
      <c r="D8" s="5"/>
      <c r="E8" s="22" t="str">
        <f>IF(T!$D$2=T!$M$2,L9,IF(T!$D$2=T!$N$2,M9,N9))</f>
        <v>it is estimated with the relative frequency</v>
      </c>
      <c r="F8" s="5"/>
      <c r="G8" s="5"/>
      <c r="H8" s="5"/>
      <c r="I8" s="5"/>
      <c r="J8" s="5"/>
      <c r="K8" s="5"/>
      <c r="L8" s="42" t="s">
        <v>183</v>
      </c>
      <c r="M8" s="28" t="s">
        <v>208</v>
      </c>
      <c r="N8" s="29" t="s">
        <v>201</v>
      </c>
    </row>
    <row r="9" spans="1:15" x14ac:dyDescent="0.25">
      <c r="A9" s="5"/>
      <c r="B9" s="6"/>
      <c r="C9" s="5"/>
      <c r="D9" s="5"/>
      <c r="E9" s="22" t="str">
        <f>IF(T!$D$2=T!$M$2,L10,IF(T!$D$2=T!$N$2,M10,N10))</f>
        <v>vaccination is justified</v>
      </c>
      <c r="F9" s="22">
        <v>553</v>
      </c>
      <c r="G9" s="5"/>
      <c r="H9" s="5"/>
      <c r="I9" s="5"/>
      <c r="J9" s="5"/>
      <c r="K9" s="5"/>
      <c r="L9" s="42" t="s">
        <v>235</v>
      </c>
      <c r="M9" s="28" t="s">
        <v>237</v>
      </c>
      <c r="N9" s="29" t="s">
        <v>236</v>
      </c>
    </row>
    <row r="10" spans="1:15" x14ac:dyDescent="0.25">
      <c r="A10" s="5"/>
      <c r="B10" s="6"/>
      <c r="C10" s="5"/>
      <c r="D10" s="5"/>
      <c r="E10" s="22" t="str">
        <f>IF(T!$D$2=T!$M$2,L11,IF(T!$D$2=T!$N$2,M11,N11))</f>
        <v>total number of patients</v>
      </c>
      <c r="F10" s="22">
        <v>1738</v>
      </c>
      <c r="G10" s="5"/>
      <c r="H10" s="5"/>
      <c r="I10" s="5"/>
      <c r="J10" s="5"/>
      <c r="K10" s="5"/>
      <c r="L10" s="42" t="s">
        <v>202</v>
      </c>
      <c r="M10" s="28" t="s">
        <v>556</v>
      </c>
      <c r="N10" s="29" t="s">
        <v>204</v>
      </c>
    </row>
    <row r="11" spans="1:15" x14ac:dyDescent="0.25">
      <c r="A11" s="5"/>
      <c r="B11" s="6"/>
      <c r="C11" s="5"/>
      <c r="D11" s="5"/>
      <c r="E11" s="5"/>
      <c r="F11" s="5"/>
      <c r="G11" s="5"/>
      <c r="H11" s="5"/>
      <c r="I11" s="5"/>
      <c r="J11" s="5"/>
      <c r="K11" s="5"/>
      <c r="L11" s="42" t="s">
        <v>203</v>
      </c>
      <c r="M11" s="28" t="s">
        <v>557</v>
      </c>
      <c r="N11" s="29" t="s">
        <v>205</v>
      </c>
    </row>
    <row r="12" spans="1:15" x14ac:dyDescent="0.25">
      <c r="A12" s="5"/>
      <c r="B12" s="73" t="str">
        <f>IF(T!$D$2=T!$M$2,L12,IF(T!$D$2=T!$N$2,M12,N12))</f>
        <v>Today we expect 22 patients for examination in the office.</v>
      </c>
      <c r="C12" s="5"/>
      <c r="D12" s="5"/>
      <c r="E12" s="5"/>
      <c r="F12" s="5"/>
      <c r="G12" s="5"/>
      <c r="H12" s="5"/>
      <c r="I12" s="5"/>
      <c r="J12" s="5"/>
      <c r="K12" s="5"/>
      <c r="L12" s="42" t="s">
        <v>184</v>
      </c>
      <c r="M12" s="28" t="s">
        <v>558</v>
      </c>
      <c r="N12" s="29" t="s">
        <v>206</v>
      </c>
    </row>
    <row r="13" spans="1:15" ht="30" x14ac:dyDescent="0.25">
      <c r="A13" s="5"/>
      <c r="B13" s="73" t="str">
        <f>IF(T!$D$2=T!$M$2,L13,IF(T!$D$2=T!$N$2,M13,N13))</f>
        <v>What is the expected number of patients who will need vaccination?</v>
      </c>
      <c r="C13" s="16">
        <f>C8*22</f>
        <v>7</v>
      </c>
      <c r="D13" s="5"/>
      <c r="E13" s="22" t="str">
        <f>IF(T!$D$2=T!$M$2,L14,IF(T!$D$2=T!$N$2,M14,N14))</f>
        <v>the product of probability of occurrence and the number of patients expected for the given day</v>
      </c>
      <c r="F13" s="5"/>
      <c r="G13" s="5"/>
      <c r="H13" s="5"/>
      <c r="I13" s="5"/>
      <c r="J13" s="5"/>
      <c r="K13" s="5"/>
      <c r="L13" s="42" t="s">
        <v>185</v>
      </c>
      <c r="M13" s="28" t="s">
        <v>559</v>
      </c>
      <c r="N13" s="29" t="s">
        <v>207</v>
      </c>
    </row>
    <row r="14" spans="1:15" ht="30" x14ac:dyDescent="0.25">
      <c r="A14" s="5"/>
      <c r="B14" s="73" t="str">
        <f>IF(T!$D$2=T!$M$2,L15,IF(T!$D$2=T!$N$2,M15,N15))</f>
        <v>What is the probability that out of the examined patients exactly 7 will need vaccination?</v>
      </c>
      <c r="C14" s="13">
        <f>_xlfn.BINOM.DIST(7,22,C8,0)</f>
        <v>0.18013273070377173</v>
      </c>
      <c r="D14" s="5"/>
      <c r="E14" s="22" t="str">
        <f>IF(T!$D$2=T!$M$2,L16,IF(T!$D$2=T!$N$2,M16,N16))</f>
        <v>we are calculating with the probability mass function of the binomial distribution</v>
      </c>
      <c r="F14" s="5"/>
      <c r="G14" s="5"/>
      <c r="H14" s="5"/>
      <c r="I14" s="5"/>
      <c r="J14" s="5"/>
      <c r="K14" s="5"/>
      <c r="L14" s="42" t="s">
        <v>219</v>
      </c>
      <c r="M14" s="28" t="s">
        <v>572</v>
      </c>
      <c r="N14" s="29" t="s">
        <v>224</v>
      </c>
    </row>
    <row r="15" spans="1:15" ht="30" x14ac:dyDescent="0.25">
      <c r="A15" s="5"/>
      <c r="B15" s="73" t="str">
        <f>IF(T!$D$2=T!$M$2,L17,IF(T!$D$2=T!$N$2,M17,N17))</f>
        <v>What is the probability that the patient turning up as seventh will need vaccination?</v>
      </c>
      <c r="C15" s="13">
        <f>C8</f>
        <v>0.31818181818181818</v>
      </c>
      <c r="D15" s="5"/>
      <c r="E15" s="22" t="str">
        <f>IF(T!$D$2=T!$M$2,L18,IF(T!$D$2=T!$N$2,M18,N18))</f>
        <v>it is the same as for any randomly chosen patient</v>
      </c>
      <c r="F15" s="5"/>
      <c r="G15" s="5"/>
      <c r="H15" s="5"/>
      <c r="I15" s="5"/>
      <c r="J15" s="5"/>
      <c r="K15" s="5"/>
      <c r="L15" s="42" t="s">
        <v>186</v>
      </c>
      <c r="M15" s="28" t="s">
        <v>560</v>
      </c>
      <c r="N15" s="29" t="s">
        <v>209</v>
      </c>
    </row>
    <row r="16" spans="1:15" ht="30" x14ac:dyDescent="0.25">
      <c r="A16" s="5"/>
      <c r="B16" s="73" t="str">
        <f>IF(T!$D$2=T!$M$2,L19,IF(T!$D$2=T!$N$2,M19,N19))</f>
        <v>What is the probability that out of all examined patients only the seventh will need vaccination?</v>
      </c>
      <c r="C16" s="13">
        <f>C8^1*(1-C8)^21</f>
        <v>1.0226228723728515E-4</v>
      </c>
      <c r="D16" s="5"/>
      <c r="E16" s="22" t="str">
        <f>IF(T!$D$2=T!$M$2,L20,IF(T!$D$2=T!$N$2,M20,N20))</f>
        <v>the 21st power of the probability of "not needed" times the first power of the probability of "needed"</v>
      </c>
      <c r="F16" s="5"/>
      <c r="G16" s="5"/>
      <c r="H16" s="5"/>
      <c r="I16" s="5"/>
      <c r="J16" s="5"/>
      <c r="K16" s="5"/>
      <c r="L16" s="42" t="s">
        <v>222</v>
      </c>
      <c r="M16" s="28" t="s">
        <v>561</v>
      </c>
      <c r="N16" s="29" t="s">
        <v>225</v>
      </c>
    </row>
    <row r="17" spans="1:14" ht="30" x14ac:dyDescent="0.25">
      <c r="A17" s="5"/>
      <c r="B17" s="73" t="str">
        <f>IF(T!$D$2=T!$M$2,L21,IF(T!$D$2=T!$N$2,M21,N21))</f>
        <v>What is the probability that the patient turning up as seventh will be the first who needs vaccination?</v>
      </c>
      <c r="C17" s="13">
        <f>_xlfn.NEGBINOM.DIST(6,1,C8,0)</f>
        <v>3.1965892057266819E-2</v>
      </c>
      <c r="D17" s="5"/>
      <c r="E17" s="22" t="str">
        <f>IF(T!$D$2=T!$M$2,L22,IF(T!$D$2=T!$N$2,M22,N22))</f>
        <v>we are calculating with the probability mass function of the geometric (a certain negative binomial) distribution</v>
      </c>
      <c r="F17" s="5"/>
      <c r="G17" s="5"/>
      <c r="H17" s="5"/>
      <c r="I17" s="5"/>
      <c r="J17" s="5"/>
      <c r="K17" s="5"/>
      <c r="L17" s="42" t="s">
        <v>187</v>
      </c>
      <c r="M17" s="28" t="s">
        <v>562</v>
      </c>
      <c r="N17" s="29" t="s">
        <v>211</v>
      </c>
    </row>
    <row r="18" spans="1:14" ht="30" x14ac:dyDescent="0.25">
      <c r="A18" s="5"/>
      <c r="B18" s="73" t="str">
        <f>IF(T!$D$2=T!$M$2,L23,IF(T!$D$2=T!$N$2,M23,N23))</f>
        <v>What is the probability that at most the seventh patient will need vaccination?</v>
      </c>
      <c r="C18" s="16">
        <f>_xlfn.NEGBINOM.DIST(6,1,C8,1)</f>
        <v>0.93150165987728539</v>
      </c>
      <c r="D18" s="5"/>
      <c r="E18" s="22" t="str">
        <f>IF(T!$D$2=T!$M$2,L24,IF(T!$D$2=T!$N$2,M24,N24))</f>
        <v>we are calculating with the cumulative distribution function of the geometric (a certain negative binomial) distribution</v>
      </c>
      <c r="F18" s="5"/>
      <c r="G18" s="5"/>
      <c r="H18" s="5"/>
      <c r="I18" s="5"/>
      <c r="J18" s="5"/>
      <c r="K18" s="5"/>
      <c r="L18" s="42" t="s">
        <v>220</v>
      </c>
      <c r="M18" s="28" t="s">
        <v>563</v>
      </c>
      <c r="N18" s="29" t="s">
        <v>226</v>
      </c>
    </row>
    <row r="19" spans="1:14" ht="30" x14ac:dyDescent="0.25">
      <c r="A19" s="5"/>
      <c r="B19" s="73" t="str">
        <f>IF(T!$D$2=T!$M$2,L25,IF(T!$D$2=T!$N$2,M25,N25))</f>
        <v>What is the probability that the first seven patients won't need vaccination?</v>
      </c>
      <c r="C19" s="16">
        <f>(1-C8)^7</f>
        <v>6.8498340122714621E-2</v>
      </c>
      <c r="D19" s="5"/>
      <c r="E19" s="22" t="str">
        <f>IF(T!$D$2=T!$M$2,L26,IF(T!$D$2=T!$N$2,M26,N26))</f>
        <v>the 7th power of the probability of "not needed"</v>
      </c>
      <c r="F19" s="5"/>
      <c r="G19" s="5"/>
      <c r="H19" s="5"/>
      <c r="I19" s="5"/>
      <c r="J19" s="5"/>
      <c r="K19" s="5"/>
      <c r="L19" s="42" t="s">
        <v>188</v>
      </c>
      <c r="M19" s="28" t="s">
        <v>564</v>
      </c>
      <c r="N19" s="29" t="s">
        <v>210</v>
      </c>
    </row>
    <row r="20" spans="1:14" x14ac:dyDescent="0.25">
      <c r="A20" s="5"/>
      <c r="B20" s="6"/>
      <c r="C20" s="5"/>
      <c r="D20" s="5"/>
      <c r="E20" s="5"/>
      <c r="F20" s="5"/>
      <c r="G20" s="5"/>
      <c r="H20" s="5"/>
      <c r="I20" s="5"/>
      <c r="J20" s="5"/>
      <c r="K20" s="5"/>
      <c r="L20" s="42" t="s">
        <v>227</v>
      </c>
      <c r="M20" s="43" t="s">
        <v>394</v>
      </c>
      <c r="N20" s="29" t="s">
        <v>233</v>
      </c>
    </row>
    <row r="21" spans="1:14" x14ac:dyDescent="0.25">
      <c r="A21" s="5"/>
      <c r="B21" s="6"/>
      <c r="C21" s="5"/>
      <c r="D21" s="5"/>
      <c r="E21" s="5"/>
      <c r="F21" s="5"/>
      <c r="G21" s="5"/>
      <c r="H21" s="5"/>
      <c r="I21" s="5"/>
      <c r="J21" s="5"/>
      <c r="K21" s="5"/>
      <c r="L21" s="42" t="s">
        <v>194</v>
      </c>
      <c r="M21" s="28" t="s">
        <v>565</v>
      </c>
      <c r="N21" s="29" t="s">
        <v>212</v>
      </c>
    </row>
    <row r="22" spans="1:14" x14ac:dyDescent="0.25">
      <c r="A22" s="5"/>
      <c r="B22" s="73" t="str">
        <f>IF(T!$D$2=T!$M$2,L27,IF(T!$D$2=T!$N$2,M27,N27))</f>
        <v>There are 7 doses of vaccination in stock at the doctor's office.</v>
      </c>
      <c r="C22" s="5"/>
      <c r="D22" s="5"/>
      <c r="E22" s="5"/>
      <c r="F22" s="5"/>
      <c r="G22" s="5"/>
      <c r="H22" s="5"/>
      <c r="I22" s="5"/>
      <c r="J22" s="5"/>
      <c r="K22" s="5"/>
      <c r="L22" s="42" t="s">
        <v>229</v>
      </c>
      <c r="M22" s="28" t="s">
        <v>566</v>
      </c>
      <c r="N22" s="29" t="s">
        <v>228</v>
      </c>
    </row>
    <row r="23" spans="1:14" x14ac:dyDescent="0.25">
      <c r="A23" s="5"/>
      <c r="B23" s="73" t="str">
        <f>IF(T!$D$2=T!$M$2,L28,IF(T!$D$2=T!$N$2,M28,N28))</f>
        <v>What is the probability that this quantity will be enough?</v>
      </c>
      <c r="C23" s="16">
        <f>_xlfn.BINOM.DIST(7,22,C8,1)</f>
        <v>0.60054050901718603</v>
      </c>
      <c r="D23" s="5"/>
      <c r="E23" s="22" t="str">
        <f>IF(T!$D$2=T!$M$2,L29,IF(T!$D$2=T!$N$2,M29,N29))</f>
        <v>we are calculating with the cumulative distribution function of the binomial distribution</v>
      </c>
      <c r="F23" s="5"/>
      <c r="G23" s="5"/>
      <c r="H23" s="5"/>
      <c r="I23" s="5"/>
      <c r="J23" s="5"/>
      <c r="K23" s="5"/>
      <c r="L23" s="42" t="s">
        <v>189</v>
      </c>
      <c r="M23" s="28" t="s">
        <v>567</v>
      </c>
      <c r="N23" s="29" t="s">
        <v>213</v>
      </c>
    </row>
    <row r="24" spans="1:14" ht="30" x14ac:dyDescent="0.25">
      <c r="A24" s="5"/>
      <c r="B24" s="73" t="str">
        <f>IF(T!$D$2=T!$M$2,L30,IF(T!$D$2=T!$N$2,M30,N30))</f>
        <v>What is the probability that non of the patients will need vaccination?</v>
      </c>
      <c r="C24" s="13">
        <f>_xlfn.BINOM.DIST(0,22,C8,0)</f>
        <v>2.191334726513253E-4</v>
      </c>
      <c r="D24" s="5"/>
      <c r="E24" s="22" t="str">
        <f>IF(T!$D$2=T!$M$2,L16,IF(T!$D$2=T!$N$2,M16,N16))</f>
        <v>we are calculating with the probability mass function of the binomial distribution</v>
      </c>
      <c r="F24" s="5"/>
      <c r="G24" s="5"/>
      <c r="H24" s="5"/>
      <c r="I24" s="5"/>
      <c r="J24" s="5"/>
      <c r="K24" s="5"/>
      <c r="L24" s="42" t="s">
        <v>230</v>
      </c>
      <c r="M24" s="28" t="s">
        <v>568</v>
      </c>
      <c r="N24" s="29" t="s">
        <v>231</v>
      </c>
    </row>
    <row r="25" spans="1:14" x14ac:dyDescent="0.25">
      <c r="A25" s="5"/>
      <c r="B25" s="73" t="str">
        <f>IF(T!$D$2=T!$M$2,L31,IF(T!$D$2=T!$N$2,M31,N31))</f>
        <v>What is the probability that all 22 patients will need vaccination?</v>
      </c>
      <c r="C25" s="13">
        <f>_xlfn.BINOM.DIST(22,22,C8,0)</f>
        <v>1.1451381998348556E-11</v>
      </c>
      <c r="D25" s="5"/>
      <c r="E25" s="22" t="str">
        <f>IF(T!$D$2=T!$M$2,L16,IF(T!$D$2=T!$N$2,M16,N16))</f>
        <v>we are calculating with the probability mass function of the binomial distribution</v>
      </c>
      <c r="F25" s="5"/>
      <c r="G25" s="5"/>
      <c r="H25" s="5"/>
      <c r="I25" s="5"/>
      <c r="J25" s="5"/>
      <c r="K25" s="5"/>
      <c r="L25" s="42" t="s">
        <v>196</v>
      </c>
      <c r="M25" s="28" t="s">
        <v>395</v>
      </c>
      <c r="N25" s="29" t="s">
        <v>214</v>
      </c>
    </row>
    <row r="26" spans="1:14" x14ac:dyDescent="0.25">
      <c r="A26" s="5"/>
      <c r="B26" s="45"/>
      <c r="C26" s="45"/>
      <c r="D26" s="45"/>
      <c r="E26" s="45"/>
      <c r="F26" s="5"/>
      <c r="G26" s="5"/>
      <c r="H26" s="5"/>
      <c r="I26" s="5"/>
      <c r="J26" s="5"/>
      <c r="K26" s="5"/>
      <c r="L26" s="42" t="s">
        <v>221</v>
      </c>
      <c r="M26" s="43" t="s">
        <v>396</v>
      </c>
      <c r="N26" s="29" t="s">
        <v>232</v>
      </c>
    </row>
    <row r="27" spans="1:14" x14ac:dyDescent="0.25">
      <c r="A27" s="5"/>
      <c r="B27" s="45"/>
      <c r="C27" s="45"/>
      <c r="D27" s="45"/>
      <c r="E27" s="45"/>
      <c r="F27" s="5"/>
      <c r="G27" s="5"/>
      <c r="H27" s="5"/>
      <c r="I27" s="5"/>
      <c r="J27" s="5"/>
      <c r="K27" s="5"/>
      <c r="L27" s="42" t="s">
        <v>190</v>
      </c>
      <c r="M27" s="28" t="s">
        <v>569</v>
      </c>
      <c r="N27" s="29" t="s">
        <v>215</v>
      </c>
    </row>
    <row r="28" spans="1:14" x14ac:dyDescent="0.25">
      <c r="A28" s="5"/>
      <c r="B28" s="45"/>
      <c r="C28" s="45"/>
      <c r="D28" s="45"/>
      <c r="E28" s="45"/>
      <c r="F28" s="5"/>
      <c r="G28" s="5"/>
      <c r="H28" s="5"/>
      <c r="I28" s="5"/>
      <c r="J28" s="5"/>
      <c r="K28" s="5"/>
      <c r="L28" s="42" t="s">
        <v>191</v>
      </c>
      <c r="M28" s="28" t="s">
        <v>397</v>
      </c>
      <c r="N28" s="29" t="s">
        <v>216</v>
      </c>
    </row>
    <row r="29" spans="1:14" x14ac:dyDescent="0.25">
      <c r="A29" s="5"/>
      <c r="B29" s="45"/>
      <c r="C29" s="45"/>
      <c r="D29" s="45"/>
      <c r="E29" s="45"/>
      <c r="F29" s="5"/>
      <c r="G29" s="5"/>
      <c r="H29" s="5"/>
      <c r="I29" s="5"/>
      <c r="J29" s="5"/>
      <c r="K29" s="5"/>
      <c r="L29" s="42" t="s">
        <v>223</v>
      </c>
      <c r="M29" s="28" t="s">
        <v>570</v>
      </c>
      <c r="N29" s="29" t="s">
        <v>234</v>
      </c>
    </row>
    <row r="30" spans="1:14" x14ac:dyDescent="0.25">
      <c r="A30" s="5"/>
      <c r="B30" s="45"/>
      <c r="C30" s="45"/>
      <c r="D30" s="45"/>
      <c r="E30" s="45"/>
      <c r="F30" s="5"/>
      <c r="G30" s="5"/>
      <c r="H30" s="5"/>
      <c r="I30" s="5"/>
      <c r="J30" s="5"/>
      <c r="K30" s="5"/>
      <c r="L30" s="42" t="s">
        <v>193</v>
      </c>
      <c r="M30" s="28" t="s">
        <v>398</v>
      </c>
      <c r="N30" s="29" t="s">
        <v>217</v>
      </c>
    </row>
    <row r="31" spans="1:14" x14ac:dyDescent="0.25">
      <c r="A31" s="5"/>
      <c r="B31" s="45"/>
      <c r="C31" s="45"/>
      <c r="D31" s="45"/>
      <c r="E31" s="45"/>
      <c r="F31" s="5"/>
      <c r="G31" s="5"/>
      <c r="H31" s="5"/>
      <c r="I31" s="5"/>
      <c r="J31" s="5"/>
      <c r="K31" s="5"/>
      <c r="L31" s="42" t="s">
        <v>192</v>
      </c>
      <c r="M31" s="28" t="s">
        <v>571</v>
      </c>
      <c r="N31" s="29" t="s">
        <v>218</v>
      </c>
    </row>
    <row r="32" spans="1:14" x14ac:dyDescent="0.25">
      <c r="A32" s="5"/>
      <c r="B32" s="45"/>
      <c r="C32" s="45"/>
      <c r="D32" s="45"/>
      <c r="E32" s="45"/>
      <c r="F32" s="5"/>
      <c r="G32" s="5"/>
      <c r="H32" s="5"/>
      <c r="I32" s="5"/>
      <c r="J32" s="5"/>
      <c r="K32" s="5"/>
    </row>
    <row r="33" spans="1:11" x14ac:dyDescent="0.25">
      <c r="A33" s="5"/>
      <c r="B33" s="45"/>
      <c r="C33" s="45"/>
      <c r="D33" s="45"/>
      <c r="E33" s="45"/>
      <c r="F33" s="5"/>
      <c r="G33" s="5"/>
      <c r="H33" s="5"/>
      <c r="I33" s="5"/>
      <c r="J33" s="5"/>
      <c r="K33" s="5"/>
    </row>
    <row r="34" spans="1:11" x14ac:dyDescent="0.25">
      <c r="A34" s="5"/>
      <c r="B34" s="45"/>
      <c r="C34" s="45"/>
      <c r="D34" s="45"/>
      <c r="E34" s="45"/>
      <c r="F34" s="5"/>
      <c r="G34" s="5"/>
      <c r="H34" s="5"/>
      <c r="I34" s="5"/>
      <c r="J34" s="5"/>
      <c r="K34" s="5"/>
    </row>
    <row r="35" spans="1:11" x14ac:dyDescent="0.25">
      <c r="A35" s="5"/>
      <c r="B35" s="45"/>
      <c r="C35" s="45"/>
      <c r="D35" s="45"/>
      <c r="E35" s="45"/>
      <c r="F35" s="5"/>
      <c r="G35" s="5"/>
      <c r="H35" s="5"/>
      <c r="I35" s="5"/>
      <c r="J35" s="5"/>
      <c r="K35" s="5"/>
    </row>
    <row r="36" spans="1:11" x14ac:dyDescent="0.25">
      <c r="A36" s="5"/>
      <c r="B36" s="45"/>
      <c r="C36" s="45"/>
      <c r="D36" s="45"/>
      <c r="E36" s="45"/>
      <c r="F36" s="5"/>
      <c r="G36" s="5"/>
      <c r="H36" s="5"/>
      <c r="I36" s="5"/>
      <c r="J36" s="5"/>
      <c r="K36" s="5"/>
    </row>
    <row r="37" spans="1:11" x14ac:dyDescent="0.25">
      <c r="A37" s="5"/>
      <c r="B37" s="45"/>
      <c r="C37" s="45"/>
      <c r="D37" s="45"/>
      <c r="E37" s="45"/>
      <c r="F37" s="5"/>
      <c r="G37" s="5"/>
      <c r="H37" s="5"/>
      <c r="I37" s="5"/>
      <c r="J37" s="5"/>
      <c r="K37" s="5"/>
    </row>
    <row r="38" spans="1:11" x14ac:dyDescent="0.25">
      <c r="A38" s="5"/>
      <c r="B38" s="45"/>
      <c r="C38" s="45"/>
      <c r="D38" s="45"/>
      <c r="E38" s="45"/>
      <c r="F38" s="5"/>
      <c r="G38" s="5"/>
      <c r="H38" s="5"/>
      <c r="I38" s="5"/>
      <c r="J38" s="5"/>
      <c r="K38" s="5"/>
    </row>
    <row r="39" spans="1:11" x14ac:dyDescent="0.25">
      <c r="A39" s="5"/>
      <c r="B39" s="45"/>
      <c r="C39" s="45"/>
      <c r="D39" s="45"/>
      <c r="E39" s="45"/>
      <c r="F39" s="5"/>
      <c r="G39" s="5"/>
      <c r="H39" s="5"/>
      <c r="I39" s="5"/>
      <c r="J39" s="5"/>
      <c r="K39" s="5"/>
    </row>
    <row r="40" spans="1:11" x14ac:dyDescent="0.25">
      <c r="A40" s="5"/>
      <c r="B40" s="45"/>
      <c r="C40" s="45"/>
      <c r="D40" s="45"/>
      <c r="E40" s="45"/>
      <c r="F40" s="5"/>
      <c r="G40" s="5"/>
      <c r="H40" s="5"/>
      <c r="I40" s="5"/>
      <c r="J40" s="5"/>
      <c r="K40" s="5"/>
    </row>
    <row r="41" spans="1:11" x14ac:dyDescent="0.25">
      <c r="A41" s="5"/>
      <c r="B41" s="45"/>
      <c r="C41" s="45"/>
      <c r="D41" s="45"/>
      <c r="E41" s="45"/>
      <c r="F41" s="5"/>
      <c r="G41" s="5"/>
      <c r="H41" s="5"/>
      <c r="I41" s="5"/>
      <c r="J41" s="5"/>
      <c r="K41" s="5"/>
    </row>
    <row r="42" spans="1:11" x14ac:dyDescent="0.25">
      <c r="A42" s="5"/>
      <c r="B42" s="45"/>
      <c r="C42" s="45"/>
      <c r="D42" s="45"/>
      <c r="E42" s="45"/>
      <c r="F42" s="5"/>
      <c r="G42" s="5"/>
      <c r="H42" s="5"/>
      <c r="I42" s="5"/>
      <c r="J42" s="5"/>
      <c r="K42" s="5"/>
    </row>
    <row r="43" spans="1:11" x14ac:dyDescent="0.25">
      <c r="A43" s="5"/>
      <c r="B43" s="45"/>
      <c r="C43" s="45"/>
      <c r="D43" s="45"/>
      <c r="E43" s="45"/>
      <c r="F43" s="5"/>
      <c r="G43" s="5"/>
      <c r="H43" s="5"/>
      <c r="I43" s="5"/>
      <c r="J43" s="5"/>
      <c r="K43" s="5"/>
    </row>
    <row r="44" spans="1:11" x14ac:dyDescent="0.25">
      <c r="A44" s="5"/>
      <c r="B44" s="45"/>
      <c r="C44" s="45"/>
      <c r="D44" s="45"/>
      <c r="E44" s="45"/>
      <c r="F44" s="5"/>
      <c r="G44" s="5"/>
      <c r="H44" s="5"/>
      <c r="I44" s="5"/>
      <c r="J44" s="5"/>
      <c r="K44" s="5"/>
    </row>
    <row r="45" spans="1:11" x14ac:dyDescent="0.25">
      <c r="A45" s="5"/>
      <c r="B45" s="45"/>
      <c r="C45" s="45"/>
      <c r="D45" s="45"/>
      <c r="E45" s="45"/>
      <c r="F45" s="5"/>
      <c r="G45" s="5"/>
      <c r="H45" s="5"/>
      <c r="I45" s="5"/>
      <c r="J45" s="5"/>
      <c r="K45" s="5"/>
    </row>
    <row r="46" spans="1:11" x14ac:dyDescent="0.25">
      <c r="A46" s="5"/>
      <c r="B46" s="45"/>
      <c r="C46" s="45"/>
      <c r="D46" s="45"/>
      <c r="E46" s="45"/>
      <c r="F46" s="5"/>
      <c r="G46" s="5"/>
      <c r="H46" s="5"/>
      <c r="I46" s="5"/>
      <c r="J46" s="5"/>
      <c r="K46" s="5"/>
    </row>
    <row r="47" spans="1:11" x14ac:dyDescent="0.25">
      <c r="A47" s="5"/>
      <c r="B47" s="45"/>
      <c r="C47" s="45"/>
      <c r="D47" s="45"/>
      <c r="E47" s="45"/>
      <c r="F47" s="5"/>
      <c r="G47" s="5"/>
      <c r="H47" s="5"/>
      <c r="I47" s="5"/>
      <c r="J47" s="5"/>
      <c r="K47" s="5"/>
    </row>
    <row r="48" spans="1:11" x14ac:dyDescent="0.25">
      <c r="A48" s="5"/>
      <c r="B48" s="5"/>
      <c r="C48" s="5"/>
      <c r="D48" s="5"/>
      <c r="E48" s="5"/>
      <c r="F48" s="5"/>
      <c r="G48" s="5"/>
      <c r="H48" s="5"/>
      <c r="I48" s="5"/>
      <c r="J48" s="5"/>
      <c r="K48" s="5"/>
    </row>
    <row r="49" spans="1:11" x14ac:dyDescent="0.25">
      <c r="A49" s="5"/>
      <c r="B49" s="5"/>
      <c r="C49" s="5"/>
      <c r="D49" s="5"/>
      <c r="E49" s="5"/>
      <c r="F49" s="5"/>
      <c r="G49" s="5"/>
      <c r="H49" s="5"/>
      <c r="I49" s="5"/>
      <c r="J49" s="5"/>
      <c r="K49" s="5"/>
    </row>
    <row r="50" spans="1:11" x14ac:dyDescent="0.25">
      <c r="A50" s="5"/>
      <c r="B50" s="5"/>
      <c r="C50" s="5"/>
      <c r="D50" s="5"/>
      <c r="E50" s="5"/>
      <c r="F50" s="5"/>
      <c r="G50" s="5"/>
      <c r="H50" s="5"/>
      <c r="I50" s="5"/>
      <c r="J50" s="5"/>
      <c r="K50" s="5"/>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sheetPr>
  <dimension ref="A1:O49"/>
  <sheetViews>
    <sheetView workbookViewId="0"/>
  </sheetViews>
  <sheetFormatPr defaultColWidth="0" defaultRowHeight="14.1" customHeight="1" zeroHeight="1" x14ac:dyDescent="0.25"/>
  <cols>
    <col min="1" max="1" width="10.85546875" customWidth="1"/>
    <col min="2" max="2" width="60.85546875" style="1" customWidth="1"/>
    <col min="3" max="3" width="10.85546875" customWidth="1"/>
    <col min="4" max="4" width="3.85546875" customWidth="1"/>
    <col min="5" max="5" width="1.85546875" customWidth="1"/>
    <col min="6" max="6" width="10.85546875" customWidth="1"/>
    <col min="7" max="7" width="3.85546875" customWidth="1"/>
    <col min="8" max="8" width="1.85546875" customWidth="1"/>
    <col min="9" max="9" width="10.85546875" customWidth="1"/>
    <col min="10" max="12" width="8.7109375" customWidth="1"/>
    <col min="13" max="13" width="60.85546875" style="42" hidden="1" customWidth="1"/>
    <col min="14" max="14" width="60.85546875" style="28" hidden="1" customWidth="1"/>
    <col min="15" max="15" width="60.85546875" style="29" hidden="1" customWidth="1"/>
    <col min="16" max="16384" width="8.7109375" hidden="1"/>
  </cols>
  <sheetData>
    <row r="1" spans="1:15" ht="15" x14ac:dyDescent="0.25">
      <c r="A1" s="5"/>
      <c r="B1" s="6"/>
      <c r="C1" s="5"/>
      <c r="D1" s="5"/>
      <c r="E1" s="5"/>
      <c r="F1" s="5"/>
      <c r="G1" s="5"/>
      <c r="H1" s="5"/>
      <c r="I1" s="5"/>
      <c r="J1" s="5"/>
      <c r="K1" s="5"/>
      <c r="L1" s="5"/>
    </row>
    <row r="2" spans="1:15" ht="20.25" x14ac:dyDescent="0.3">
      <c r="A2" s="5"/>
      <c r="B2" s="7" t="str">
        <f>IF(T!$D$2=T!$M$2,'6'!M2,IF(T!$D$2=T!$N$2,'6'!N2,'6'!O2))</f>
        <v>Give the asked values in the green cells.</v>
      </c>
      <c r="C2" s="5"/>
      <c r="D2" s="5"/>
      <c r="E2" s="5"/>
      <c r="F2" s="5"/>
      <c r="G2" s="5"/>
      <c r="H2" s="5"/>
      <c r="I2" s="5"/>
      <c r="J2" s="5"/>
      <c r="K2" s="5"/>
      <c r="L2" s="5"/>
      <c r="M2" s="42" t="s">
        <v>123</v>
      </c>
      <c r="N2" s="28" t="s">
        <v>239</v>
      </c>
      <c r="O2" s="29" t="s">
        <v>124</v>
      </c>
    </row>
    <row r="3" spans="1:15" ht="15" x14ac:dyDescent="0.25">
      <c r="A3" s="5"/>
      <c r="B3" s="6"/>
      <c r="C3" s="5"/>
      <c r="D3" s="5"/>
      <c r="E3" s="5"/>
      <c r="F3" s="5"/>
      <c r="G3" s="5"/>
      <c r="H3" s="5"/>
      <c r="I3" s="5"/>
      <c r="J3" s="5"/>
      <c r="K3" s="5"/>
      <c r="L3" s="5"/>
    </row>
    <row r="4" spans="1:15" ht="15" x14ac:dyDescent="0.25">
      <c r="A4" s="5"/>
      <c r="B4" s="73" t="str">
        <f>IF(T!$D$2=T!$M$2,'6'!M4,IF(T!$D$2=T!$N$2,'6'!N4,'6'!O4))</f>
        <v>The frequency of occurrence of a disease is 0.01%.</v>
      </c>
      <c r="C4" s="5"/>
      <c r="D4" s="5"/>
      <c r="E4" s="5"/>
      <c r="F4" s="5"/>
      <c r="G4" s="5"/>
      <c r="H4" s="5"/>
      <c r="I4" s="78"/>
      <c r="J4" s="5"/>
      <c r="K4" s="5"/>
      <c r="L4" s="5"/>
      <c r="M4" s="42" t="s">
        <v>75</v>
      </c>
      <c r="N4" s="28" t="s">
        <v>573</v>
      </c>
      <c r="O4" s="29" t="s">
        <v>112</v>
      </c>
    </row>
    <row r="5" spans="1:15" ht="30" x14ac:dyDescent="0.25">
      <c r="A5" s="5"/>
      <c r="B5" s="4" t="str">
        <f>IF(T!$D$2=T!$M$2,'6'!M5,IF(T!$D$2=T!$N$2,'6'!N5,'6'!O5))</f>
        <v>What is the expected number of people affected with this disease in a town of 20000 inhabitants?</v>
      </c>
      <c r="C5" s="13"/>
      <c r="D5" s="57" t="str">
        <f>IF(C5="","×",IF(C5='6m'!C5,"✓","×"))</f>
        <v>×</v>
      </c>
      <c r="E5" s="8"/>
      <c r="F5" s="5"/>
      <c r="G5" s="45"/>
      <c r="H5" s="45"/>
      <c r="I5" s="45"/>
      <c r="J5" s="5"/>
      <c r="K5" s="5"/>
      <c r="L5" s="5"/>
      <c r="M5" s="42" t="s">
        <v>76</v>
      </c>
      <c r="N5" s="28" t="s">
        <v>574</v>
      </c>
      <c r="O5" s="29" t="s">
        <v>113</v>
      </c>
    </row>
    <row r="6" spans="1:15" ht="15" x14ac:dyDescent="0.25">
      <c r="A6" s="5"/>
      <c r="B6" s="6"/>
      <c r="C6" s="5"/>
      <c r="D6" s="5"/>
      <c r="E6" s="5"/>
      <c r="F6" s="5"/>
      <c r="G6" s="45"/>
      <c r="H6" s="45"/>
      <c r="I6" s="45"/>
      <c r="J6" s="5"/>
      <c r="K6" s="5"/>
      <c r="L6" s="5"/>
      <c r="M6" s="42" t="s">
        <v>77</v>
      </c>
      <c r="N6" s="28" t="s">
        <v>94</v>
      </c>
      <c r="O6" s="29" t="s">
        <v>114</v>
      </c>
    </row>
    <row r="7" spans="1:15" ht="30" x14ac:dyDescent="0.25">
      <c r="A7" s="5"/>
      <c r="B7" s="4" t="str">
        <f>IF(T!$D$2=T!$M$2,'6'!M6,IF(T!$D$2=T!$N$2,'6'!N6,'6'!O6))</f>
        <v>What is the probability that the number of affected people in this town is ...</v>
      </c>
      <c r="C7" s="73" t="s">
        <v>578</v>
      </c>
      <c r="D7" s="5"/>
      <c r="E7" s="5"/>
      <c r="F7" s="80" t="s">
        <v>579</v>
      </c>
      <c r="G7" s="45"/>
      <c r="H7" s="45"/>
      <c r="I7" s="67"/>
      <c r="J7" s="5"/>
      <c r="K7" s="5"/>
      <c r="L7" s="5"/>
      <c r="M7" s="42" t="s">
        <v>78</v>
      </c>
      <c r="N7" s="28" t="s">
        <v>95</v>
      </c>
      <c r="O7" s="29" t="s">
        <v>115</v>
      </c>
    </row>
    <row r="8" spans="1:15" ht="15" x14ac:dyDescent="0.25">
      <c r="A8" s="5"/>
      <c r="B8" s="4" t="str">
        <f>IF(T!$D$2=T!$M$2,'6'!M7,IF(T!$D$2=T!$N$2,'6'!N7,'6'!O7))</f>
        <v>… zero?</v>
      </c>
      <c r="C8" s="13"/>
      <c r="D8" s="57" t="str">
        <f>IF(C8="","×",IF(C8='6m'!C8,"✓","×"))</f>
        <v>×</v>
      </c>
      <c r="E8" s="5"/>
      <c r="F8" s="40"/>
      <c r="G8" s="57" t="str">
        <f>IF(F8="","×",IF(F8='6m'!F8,"✓","×"))</f>
        <v>×</v>
      </c>
      <c r="H8" s="45"/>
      <c r="I8" s="45"/>
      <c r="J8" s="5"/>
      <c r="K8" s="5"/>
      <c r="L8" s="5"/>
      <c r="M8" s="42" t="s">
        <v>79</v>
      </c>
      <c r="N8" s="28" t="s">
        <v>96</v>
      </c>
      <c r="O8" s="29" t="s">
        <v>116</v>
      </c>
    </row>
    <row r="9" spans="1:15" ht="15" x14ac:dyDescent="0.25">
      <c r="A9" s="5"/>
      <c r="B9" s="4" t="str">
        <f>IF(T!$D$2=T!$M$2,'6'!M8,IF(T!$D$2=T!$N$2,'6'!N8,'6'!O8))</f>
        <v>… exactly 1?</v>
      </c>
      <c r="C9" s="13"/>
      <c r="D9" s="57" t="str">
        <f>IF(C9="","×",IF(C9='6m'!C9,"✓","×"))</f>
        <v>×</v>
      </c>
      <c r="E9" s="5"/>
      <c r="F9" s="40"/>
      <c r="G9" s="57" t="str">
        <f>IF(F9="","×",IF(F9='6m'!F9,"✓","×"))</f>
        <v>×</v>
      </c>
      <c r="H9" s="45"/>
      <c r="I9" s="45"/>
      <c r="J9" s="5"/>
      <c r="K9" s="5"/>
      <c r="L9" s="5"/>
      <c r="M9" s="42" t="s">
        <v>80</v>
      </c>
      <c r="N9" s="28" t="s">
        <v>97</v>
      </c>
      <c r="O9" s="29" t="s">
        <v>117</v>
      </c>
    </row>
    <row r="10" spans="1:15" ht="15" x14ac:dyDescent="0.25">
      <c r="A10" s="5"/>
      <c r="B10" s="4" t="str">
        <f>IF(T!$D$2=T!$M$2,'6'!M9,IF(T!$D$2=T!$N$2,'6'!N9,'6'!O9))</f>
        <v>… exactly 2?</v>
      </c>
      <c r="C10" s="13"/>
      <c r="D10" s="57" t="str">
        <f>IF(C10="","×",IF(C10='6m'!C10,"✓","×"))</f>
        <v>×</v>
      </c>
      <c r="E10" s="5"/>
      <c r="F10" s="40"/>
      <c r="G10" s="57" t="str">
        <f>IF(F10="","×",IF(F10='6m'!F10,"✓","×"))</f>
        <v>×</v>
      </c>
      <c r="H10" s="45"/>
      <c r="I10" s="45"/>
      <c r="J10" s="5"/>
      <c r="K10" s="5"/>
      <c r="L10" s="5"/>
      <c r="M10" s="42" t="s">
        <v>81</v>
      </c>
      <c r="N10" s="28" t="s">
        <v>98</v>
      </c>
      <c r="O10" s="29" t="s">
        <v>118</v>
      </c>
    </row>
    <row r="11" spans="1:15" ht="15" x14ac:dyDescent="0.25">
      <c r="A11" s="5"/>
      <c r="B11" s="4" t="str">
        <f>IF(T!$D$2=T!$M$2,'6'!M10,IF(T!$D$2=T!$N$2,'6'!N10,'6'!O10))</f>
        <v>… exactly 3?</v>
      </c>
      <c r="C11" s="13"/>
      <c r="D11" s="57" t="str">
        <f>IF(C11="","×",IF(C11='6m'!C11,"✓","×"))</f>
        <v>×</v>
      </c>
      <c r="E11" s="5"/>
      <c r="F11" s="40"/>
      <c r="G11" s="57" t="str">
        <f>IF(F11="","×",IF(F11='6m'!F11,"✓","×"))</f>
        <v>×</v>
      </c>
      <c r="H11" s="45"/>
      <c r="I11" s="45"/>
      <c r="J11" s="5"/>
      <c r="K11" s="5"/>
      <c r="L11" s="5"/>
      <c r="M11" s="42" t="s">
        <v>82</v>
      </c>
      <c r="N11" s="28" t="s">
        <v>99</v>
      </c>
      <c r="O11" s="29" t="s">
        <v>119</v>
      </c>
    </row>
    <row r="12" spans="1:15" ht="15" x14ac:dyDescent="0.25">
      <c r="A12" s="5"/>
      <c r="B12" s="4" t="str">
        <f>IF(T!$D$2=T!$M$2,'6'!M11,IF(T!$D$2=T!$N$2,'6'!N11,'6'!O11))</f>
        <v>… exactly ten?</v>
      </c>
      <c r="C12" s="13"/>
      <c r="D12" s="57" t="str">
        <f>IF(C12="","×",IF(C12='6m'!C12,"✓","×"))</f>
        <v>×</v>
      </c>
      <c r="E12" s="5"/>
      <c r="F12" s="40"/>
      <c r="G12" s="57" t="str">
        <f>IF(F12="","×",IF(F12='6m'!F12,"✓","×"))</f>
        <v>×</v>
      </c>
      <c r="H12" s="45"/>
      <c r="I12" s="45"/>
      <c r="J12" s="5"/>
      <c r="K12" s="5"/>
      <c r="L12" s="5"/>
      <c r="M12" s="42" t="s">
        <v>83</v>
      </c>
      <c r="N12" s="28" t="s">
        <v>100</v>
      </c>
      <c r="O12" s="29" t="s">
        <v>120</v>
      </c>
    </row>
    <row r="13" spans="1:15" ht="15" x14ac:dyDescent="0.25">
      <c r="A13" s="5"/>
      <c r="B13" s="4" t="str">
        <f>IF(T!$D$2=T!$M$2,'6'!M12,IF(T!$D$2=T!$N$2,'6'!N12,'6'!O12))</f>
        <v>… at most 2?</v>
      </c>
      <c r="C13" s="13"/>
      <c r="D13" s="57" t="str">
        <f>IF(C13="","×",IF(C13='6m'!C13,"✓","×"))</f>
        <v>×</v>
      </c>
      <c r="E13" s="5"/>
      <c r="F13" s="40"/>
      <c r="G13" s="57" t="str">
        <f>IF(F13="","×",IF(F13='6m'!F13,"✓","×"))</f>
        <v>×</v>
      </c>
      <c r="H13" s="45"/>
      <c r="I13" s="45"/>
      <c r="J13" s="5"/>
      <c r="K13" s="5"/>
      <c r="L13" s="5"/>
      <c r="M13" s="42" t="s">
        <v>84</v>
      </c>
      <c r="N13" s="28" t="s">
        <v>101</v>
      </c>
      <c r="O13" s="29" t="s">
        <v>121</v>
      </c>
    </row>
    <row r="14" spans="1:15" ht="15" x14ac:dyDescent="0.25">
      <c r="A14" s="5"/>
      <c r="B14" s="4" t="str">
        <f>IF(T!$D$2=T!$M$2,'6'!M13,IF(T!$D$2=T!$N$2,'6'!N13,'6'!O13))</f>
        <v>… at most 10?</v>
      </c>
      <c r="C14" s="13"/>
      <c r="D14" s="57" t="str">
        <f>IF(C14="","×",IF(C14='6m'!C14,"✓","×"))</f>
        <v>×</v>
      </c>
      <c r="E14" s="5"/>
      <c r="F14" s="40"/>
      <c r="G14" s="57" t="str">
        <f>IF(F14="","×",IF(F14='6m'!F14,"✓","×"))</f>
        <v>×</v>
      </c>
      <c r="H14" s="45"/>
      <c r="I14" s="45"/>
      <c r="J14" s="5"/>
      <c r="K14" s="5"/>
      <c r="L14" s="5"/>
      <c r="M14" s="42" t="s">
        <v>85</v>
      </c>
      <c r="N14" s="28" t="s">
        <v>102</v>
      </c>
      <c r="O14" s="29" t="s">
        <v>122</v>
      </c>
    </row>
    <row r="15" spans="1:15" ht="30" x14ac:dyDescent="0.25">
      <c r="A15" s="5"/>
      <c r="B15" s="4" t="str">
        <f>IF(T!$D$2=T!$M$2,'6'!M14,IF(T!$D$2=T!$N$2,'6'!N14,'6'!O14))</f>
        <v>How many doses of medicine should be ordered if I want the amount to be enough with 99% probability?</v>
      </c>
      <c r="C15" s="13"/>
      <c r="D15" s="57" t="str">
        <f>IF(C15="","×",IF(C15='6m'!C15,"✓","×"))</f>
        <v>×</v>
      </c>
      <c r="E15" s="5"/>
      <c r="F15" s="5"/>
      <c r="G15" s="45"/>
      <c r="H15" s="45"/>
      <c r="I15" s="45"/>
      <c r="J15" s="5"/>
      <c r="K15" s="5"/>
      <c r="L15" s="5"/>
    </row>
    <row r="16" spans="1:15" ht="15" x14ac:dyDescent="0.25">
      <c r="A16" s="5"/>
      <c r="B16" s="6"/>
      <c r="C16" s="5"/>
      <c r="D16" s="5"/>
      <c r="E16" s="5"/>
      <c r="F16" s="5"/>
      <c r="G16" s="5"/>
      <c r="H16" s="5"/>
      <c r="I16" s="5"/>
      <c r="J16" s="5"/>
      <c r="K16" s="5"/>
      <c r="L16" s="5"/>
      <c r="M16" s="42" t="s">
        <v>376</v>
      </c>
      <c r="N16" s="28" t="s">
        <v>377</v>
      </c>
      <c r="O16" s="29" t="s">
        <v>378</v>
      </c>
    </row>
    <row r="17" spans="1:15" ht="15" x14ac:dyDescent="0.25">
      <c r="A17" s="5"/>
      <c r="B17" s="6"/>
      <c r="C17" s="5"/>
      <c r="D17" s="5"/>
      <c r="E17" s="5"/>
      <c r="F17" s="5"/>
      <c r="G17" s="8"/>
      <c r="H17" s="5"/>
      <c r="I17" s="5"/>
      <c r="J17" s="5"/>
      <c r="K17" s="5"/>
      <c r="L17" s="5"/>
    </row>
    <row r="18" spans="1:15" ht="15" x14ac:dyDescent="0.25">
      <c r="A18" s="5"/>
      <c r="B18" s="6"/>
      <c r="C18" s="5"/>
      <c r="D18" s="5"/>
      <c r="E18" s="5"/>
      <c r="F18" s="5"/>
      <c r="G18" s="8"/>
      <c r="H18" s="5"/>
      <c r="I18" s="5"/>
      <c r="J18" s="5"/>
      <c r="K18" s="5"/>
      <c r="L18" s="5"/>
      <c r="M18" s="42" t="s">
        <v>379</v>
      </c>
      <c r="N18" s="28" t="s">
        <v>381</v>
      </c>
      <c r="O18" s="29" t="s">
        <v>380</v>
      </c>
    </row>
    <row r="19" spans="1:15" ht="15" x14ac:dyDescent="0.25">
      <c r="A19" s="5"/>
      <c r="B19" s="6"/>
      <c r="C19" s="5"/>
      <c r="D19" s="5"/>
      <c r="E19" s="5"/>
      <c r="F19" s="5"/>
      <c r="G19" s="8"/>
      <c r="H19" s="5"/>
      <c r="I19" s="5"/>
      <c r="J19" s="5"/>
      <c r="K19" s="5"/>
      <c r="L19" s="5"/>
      <c r="M19" s="42" t="str">
        <f>IF(T!$D$2=T!$M$2,M18,IF(T!$D$2=T!$N$2,N18,O18))</f>
        <v>The Poisson distribution is the limit distribution of the binomial distribution. It can be used as a good approximation if "n" is large and "p" is small.</v>
      </c>
    </row>
    <row r="20" spans="1:15" ht="15" x14ac:dyDescent="0.25">
      <c r="A20" s="5"/>
      <c r="B20" s="6"/>
      <c r="C20" s="5"/>
      <c r="D20" s="5"/>
      <c r="E20" s="5"/>
      <c r="F20" s="5"/>
      <c r="G20" s="8"/>
      <c r="H20" s="5"/>
      <c r="I20" s="5"/>
      <c r="J20" s="5"/>
      <c r="K20" s="5"/>
      <c r="L20" s="5"/>
    </row>
    <row r="21" spans="1:15" ht="15" x14ac:dyDescent="0.25">
      <c r="A21" s="5"/>
      <c r="B21" s="5"/>
      <c r="C21" s="5"/>
      <c r="D21" s="5"/>
      <c r="E21" s="5"/>
      <c r="F21" s="5"/>
      <c r="G21" s="8"/>
      <c r="H21" s="5"/>
      <c r="I21" s="5"/>
      <c r="J21" s="5"/>
      <c r="K21" s="5"/>
      <c r="L21" s="5"/>
    </row>
    <row r="22" spans="1:15" ht="14.1" customHeight="1" x14ac:dyDescent="0.25">
      <c r="A22" s="5"/>
      <c r="B22" s="6"/>
      <c r="C22" s="5"/>
      <c r="D22" s="5"/>
      <c r="E22" s="5"/>
      <c r="F22" s="5"/>
      <c r="G22" s="5"/>
      <c r="H22" s="5"/>
      <c r="I22" s="5"/>
      <c r="J22" s="5"/>
      <c r="K22" s="5"/>
      <c r="L22" s="5"/>
    </row>
    <row r="23" spans="1:15" ht="14.1" customHeight="1" x14ac:dyDescent="0.25">
      <c r="A23" s="5"/>
      <c r="B23" s="6"/>
      <c r="C23" s="5"/>
      <c r="D23" s="5"/>
      <c r="E23" s="5"/>
      <c r="F23" s="5"/>
      <c r="G23" s="5"/>
      <c r="H23" s="5"/>
      <c r="I23" s="5"/>
      <c r="J23" s="5"/>
      <c r="K23" s="5"/>
      <c r="L23" s="5"/>
    </row>
    <row r="24" spans="1:15" ht="14.1" customHeight="1" x14ac:dyDescent="0.25">
      <c r="A24" s="5"/>
      <c r="B24" s="6"/>
      <c r="C24" s="5"/>
      <c r="D24" s="5"/>
      <c r="E24" s="5"/>
      <c r="F24" s="5"/>
      <c r="G24" s="5"/>
      <c r="H24" s="5"/>
      <c r="I24" s="5"/>
      <c r="J24" s="5"/>
      <c r="K24" s="5"/>
      <c r="L24" s="5"/>
    </row>
    <row r="25" spans="1:15" ht="14.1" customHeight="1" x14ac:dyDescent="0.25">
      <c r="A25" s="5"/>
      <c r="B25" s="6"/>
      <c r="C25" s="5"/>
      <c r="D25" s="5"/>
      <c r="E25" s="5"/>
      <c r="F25" s="5"/>
      <c r="G25" s="5"/>
      <c r="H25" s="5"/>
      <c r="I25" s="5"/>
      <c r="J25" s="5"/>
      <c r="K25" s="5"/>
      <c r="L25" s="5"/>
    </row>
    <row r="26" spans="1:15" ht="14.1" customHeight="1" x14ac:dyDescent="0.25">
      <c r="A26" s="5"/>
      <c r="B26" s="6"/>
      <c r="C26" s="5"/>
      <c r="D26" s="5"/>
      <c r="E26" s="5"/>
      <c r="F26" s="5"/>
      <c r="G26" s="5"/>
      <c r="H26" s="5"/>
      <c r="I26" s="5"/>
      <c r="J26" s="5"/>
      <c r="K26" s="5"/>
      <c r="L26" s="5"/>
    </row>
    <row r="27" spans="1:15" ht="14.1" customHeight="1" x14ac:dyDescent="0.25">
      <c r="A27" s="5"/>
      <c r="B27" s="6"/>
      <c r="C27" s="5"/>
      <c r="D27" s="5"/>
      <c r="E27" s="5"/>
      <c r="F27" s="5"/>
      <c r="G27" s="5"/>
      <c r="H27" s="5"/>
      <c r="I27" s="5"/>
      <c r="J27" s="5"/>
      <c r="K27" s="5"/>
      <c r="L27" s="5"/>
    </row>
    <row r="28" spans="1:15" ht="14.1" customHeight="1" x14ac:dyDescent="0.25">
      <c r="A28" s="5"/>
      <c r="B28" s="6"/>
      <c r="C28" s="5"/>
      <c r="D28" s="5"/>
      <c r="E28" s="5"/>
      <c r="F28" s="5"/>
      <c r="G28" s="5"/>
      <c r="H28" s="5"/>
      <c r="I28" s="5"/>
      <c r="J28" s="5"/>
      <c r="K28" s="5"/>
      <c r="L28" s="5"/>
    </row>
    <row r="29" spans="1:15" ht="14.1" customHeight="1" x14ac:dyDescent="0.25">
      <c r="A29" s="5"/>
      <c r="B29" s="6"/>
      <c r="C29" s="5"/>
      <c r="D29" s="5"/>
      <c r="E29" s="5"/>
      <c r="F29" s="5"/>
      <c r="G29" s="5"/>
      <c r="H29" s="5"/>
      <c r="I29" s="5"/>
      <c r="J29" s="5"/>
      <c r="K29" s="5"/>
      <c r="L29" s="5"/>
    </row>
    <row r="30" spans="1:15" ht="14.1" customHeight="1" x14ac:dyDescent="0.25">
      <c r="A30" s="5"/>
      <c r="B30" s="6"/>
      <c r="C30" s="5"/>
      <c r="D30" s="5"/>
      <c r="E30" s="5"/>
      <c r="F30" s="5"/>
      <c r="G30" s="5"/>
      <c r="H30" s="5"/>
      <c r="I30" s="5"/>
      <c r="J30" s="5"/>
      <c r="K30" s="5"/>
      <c r="L30" s="5"/>
    </row>
    <row r="31" spans="1:15" ht="14.1" hidden="1" customHeight="1" x14ac:dyDescent="0.25"/>
    <row r="32" spans="1:15" ht="14.1" hidden="1" customHeight="1" x14ac:dyDescent="0.25"/>
    <row r="33" ht="14.1" hidden="1" customHeight="1" x14ac:dyDescent="0.25"/>
    <row r="34" ht="14.1" hidden="1" customHeight="1" x14ac:dyDescent="0.25"/>
    <row r="35" ht="14.1" hidden="1" customHeight="1" x14ac:dyDescent="0.25"/>
    <row r="36" ht="14.1" hidden="1" customHeight="1" x14ac:dyDescent="0.25"/>
    <row r="37" ht="14.1" hidden="1" customHeight="1" x14ac:dyDescent="0.25"/>
    <row r="38" ht="14.1" hidden="1" customHeight="1" x14ac:dyDescent="0.25"/>
    <row r="39" ht="14.1" hidden="1" customHeight="1" x14ac:dyDescent="0.25"/>
    <row r="40" ht="14.1" hidden="1" customHeight="1" x14ac:dyDescent="0.25"/>
    <row r="41" ht="14.1" hidden="1" customHeight="1" x14ac:dyDescent="0.25"/>
    <row r="42" ht="14.1" hidden="1" customHeight="1" x14ac:dyDescent="0.25"/>
    <row r="43" ht="14.1" hidden="1" customHeight="1" x14ac:dyDescent="0.25"/>
    <row r="44" ht="14.1" hidden="1" customHeight="1" x14ac:dyDescent="0.25"/>
    <row r="45" ht="14.1" hidden="1" customHeight="1" x14ac:dyDescent="0.25"/>
    <row r="46" ht="14.1" hidden="1" customHeight="1" x14ac:dyDescent="0.25"/>
    <row r="47" ht="14.1" hidden="1" customHeight="1" x14ac:dyDescent="0.25"/>
    <row r="48" ht="14.1" hidden="1" customHeight="1" x14ac:dyDescent="0.25"/>
    <row r="49" ht="14.1" hidden="1" customHeight="1" x14ac:dyDescent="0.25"/>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O49"/>
  <sheetViews>
    <sheetView workbookViewId="0"/>
  </sheetViews>
  <sheetFormatPr defaultColWidth="0" defaultRowHeight="14.1" customHeight="1" zeroHeight="1" x14ac:dyDescent="0.25"/>
  <cols>
    <col min="1" max="1" width="10.85546875" customWidth="1"/>
    <col min="2" max="2" width="60.85546875" style="1" customWidth="1"/>
    <col min="3" max="3" width="10.85546875" customWidth="1"/>
    <col min="4" max="4" width="3.85546875" customWidth="1"/>
    <col min="5" max="5" width="1.85546875" customWidth="1"/>
    <col min="6" max="6" width="10.85546875" customWidth="1"/>
    <col min="7" max="7" width="3.85546875" customWidth="1"/>
    <col min="8" max="8" width="1.85546875" customWidth="1"/>
    <col min="9" max="9" width="10.85546875" customWidth="1"/>
    <col min="10" max="12" width="8.7109375" customWidth="1"/>
    <col min="13" max="13" width="60.85546875" style="42" hidden="1" customWidth="1"/>
    <col min="14" max="14" width="60.85546875" style="28" hidden="1" customWidth="1"/>
    <col min="15" max="15" width="60.85546875" style="29" hidden="1" customWidth="1"/>
    <col min="16" max="16384" width="8.7109375" hidden="1"/>
  </cols>
  <sheetData>
    <row r="1" spans="1:15" ht="15" x14ac:dyDescent="0.25">
      <c r="A1" s="5"/>
      <c r="B1" s="6"/>
      <c r="C1" s="5"/>
      <c r="D1" s="5"/>
      <c r="E1" s="5"/>
      <c r="F1" s="5"/>
      <c r="G1" s="5"/>
      <c r="H1" s="5"/>
      <c r="I1" s="5"/>
      <c r="J1" s="5"/>
      <c r="K1" s="5"/>
      <c r="L1" s="5"/>
    </row>
    <row r="2" spans="1:15" ht="20.25" x14ac:dyDescent="0.3">
      <c r="A2" s="5"/>
      <c r="B2" s="7" t="str">
        <f>IF(T!$D$2=T!$M$2,'6m'!M2,IF(T!$D$2=T!$N$2,'6m'!N2,'6m'!O2))</f>
        <v>Give the asked values in the green cells.</v>
      </c>
      <c r="C2" s="5"/>
      <c r="D2" s="5"/>
      <c r="E2" s="5"/>
      <c r="F2" s="5"/>
      <c r="G2" s="5"/>
      <c r="H2" s="5"/>
      <c r="I2" s="5"/>
      <c r="J2" s="5"/>
      <c r="K2" s="5"/>
      <c r="L2" s="5"/>
      <c r="M2" s="42" t="s">
        <v>123</v>
      </c>
      <c r="N2" s="28" t="s">
        <v>239</v>
      </c>
      <c r="O2" s="29" t="s">
        <v>124</v>
      </c>
    </row>
    <row r="3" spans="1:15" ht="15" x14ac:dyDescent="0.25">
      <c r="A3" s="5"/>
      <c r="B3" s="6"/>
      <c r="C3" s="5"/>
      <c r="D3" s="5"/>
      <c r="E3" s="5"/>
      <c r="F3" s="5"/>
      <c r="G3" s="5"/>
      <c r="H3" s="5"/>
      <c r="I3" s="5"/>
      <c r="J3" s="5"/>
      <c r="K3" s="5"/>
      <c r="L3" s="5"/>
    </row>
    <row r="4" spans="1:15" ht="15" x14ac:dyDescent="0.25">
      <c r="A4" s="5"/>
      <c r="B4" s="73" t="str">
        <f>IF(T!$D$2=T!$M$2,'6m'!M4,IF(T!$D$2=T!$N$2,'6m'!N4,'6m'!O4))</f>
        <v>The frequency of occurrence of a disease is 0.01%.</v>
      </c>
      <c r="C4" s="5"/>
      <c r="D4" s="5"/>
      <c r="E4" s="5"/>
      <c r="F4" s="5"/>
      <c r="G4" s="5"/>
      <c r="H4" s="5"/>
      <c r="I4" s="5"/>
      <c r="J4" s="5"/>
      <c r="K4" s="5"/>
      <c r="L4" s="5"/>
      <c r="M4" s="42" t="s">
        <v>75</v>
      </c>
      <c r="N4" s="28" t="s">
        <v>573</v>
      </c>
      <c r="O4" s="29" t="s">
        <v>112</v>
      </c>
    </row>
    <row r="5" spans="1:15" ht="30" x14ac:dyDescent="0.25">
      <c r="A5" s="5"/>
      <c r="B5" s="4" t="str">
        <f>IF(T!$D$2=T!$M$2,'6m'!M5,IF(T!$D$2=T!$N$2,'6m'!N5,'6m'!O5))</f>
        <v>What is the expected number of people affected with this disease in a town of 20000 inhabitants?</v>
      </c>
      <c r="C5" s="13">
        <f>20000*0.01%</f>
        <v>2</v>
      </c>
      <c r="D5" s="5"/>
      <c r="E5" s="8"/>
      <c r="F5" s="5"/>
      <c r="G5" s="45"/>
      <c r="H5" s="45"/>
      <c r="I5" s="5"/>
      <c r="J5" s="5"/>
      <c r="K5" s="5"/>
      <c r="L5" s="5"/>
      <c r="M5" s="42" t="s">
        <v>76</v>
      </c>
      <c r="N5" s="28" t="s">
        <v>574</v>
      </c>
      <c r="O5" s="29" t="s">
        <v>113</v>
      </c>
    </row>
    <row r="6" spans="1:15" ht="15" x14ac:dyDescent="0.25">
      <c r="A6" s="5"/>
      <c r="B6" s="6"/>
      <c r="C6" s="5"/>
      <c r="D6" s="5"/>
      <c r="E6" s="5"/>
      <c r="F6" s="5"/>
      <c r="G6" s="45"/>
      <c r="H6" s="45"/>
      <c r="I6" s="5"/>
      <c r="J6" s="5"/>
      <c r="K6" s="5"/>
      <c r="L6" s="5"/>
      <c r="M6" s="42" t="s">
        <v>77</v>
      </c>
      <c r="N6" s="28" t="s">
        <v>94</v>
      </c>
      <c r="O6" s="29" t="s">
        <v>114</v>
      </c>
    </row>
    <row r="7" spans="1:15" ht="30" x14ac:dyDescent="0.25">
      <c r="A7" s="5"/>
      <c r="B7" s="4" t="str">
        <f>IF(T!$D$2=T!$M$2,'6m'!M6,IF(T!$D$2=T!$N$2,'6m'!N6,'6m'!O6))</f>
        <v>What is the probability that the number of affected people in this town is ...</v>
      </c>
      <c r="C7" s="73" t="s">
        <v>578</v>
      </c>
      <c r="D7" s="5"/>
      <c r="E7" s="5"/>
      <c r="F7" s="80" t="s">
        <v>579</v>
      </c>
      <c r="G7" s="45"/>
      <c r="H7" s="45"/>
      <c r="I7" s="41" t="str">
        <f>IF(T!$D$2=T!$M$2,M16,IF(T!$D$2=T!$N$2,N16,O16))</f>
        <v>relative deviation</v>
      </c>
      <c r="J7" s="5"/>
      <c r="K7" s="5"/>
      <c r="L7" s="5"/>
      <c r="M7" s="42" t="s">
        <v>78</v>
      </c>
      <c r="N7" s="28" t="s">
        <v>95</v>
      </c>
      <c r="O7" s="29" t="s">
        <v>115</v>
      </c>
    </row>
    <row r="8" spans="1:15" ht="15" x14ac:dyDescent="0.25">
      <c r="A8" s="5"/>
      <c r="B8" s="4" t="str">
        <f>IF(T!$D$2=T!$M$2,'6m'!M7,IF(T!$D$2=T!$N$2,'6m'!N7,'6m'!O7))</f>
        <v>… zero?</v>
      </c>
      <c r="C8" s="13">
        <f>_xlfn.BINOM.DIST(0,20000,0.01%,0)</f>
        <v>0.13532174948273018</v>
      </c>
      <c r="D8" s="5"/>
      <c r="E8" s="5"/>
      <c r="F8" s="40">
        <f>_xlfn.POISSON.DIST(0,C5,0)</f>
        <v>0.1353352832366127</v>
      </c>
      <c r="G8" s="45"/>
      <c r="H8" s="45"/>
      <c r="I8" s="13">
        <f t="shared" ref="I8:I14" si="0">(F8-C8)/C8</f>
        <v>1.0001166800056162E-4</v>
      </c>
      <c r="J8" s="5"/>
      <c r="K8" s="5"/>
      <c r="L8" s="5"/>
      <c r="M8" s="42" t="s">
        <v>79</v>
      </c>
      <c r="N8" s="28" t="s">
        <v>96</v>
      </c>
      <c r="O8" s="29" t="s">
        <v>116</v>
      </c>
    </row>
    <row r="9" spans="1:15" ht="15" x14ac:dyDescent="0.25">
      <c r="A9" s="5"/>
      <c r="B9" s="4" t="str">
        <f>IF(T!$D$2=T!$M$2,'6m'!M8,IF(T!$D$2=T!$N$2,'6m'!N8,'6m'!O8))</f>
        <v>… exactly 1?</v>
      </c>
      <c r="C9" s="13">
        <f>_xlfn.BINOM.DIST(1,20000,0.01%,0)</f>
        <v>0.27067056602206269</v>
      </c>
      <c r="D9" s="5"/>
      <c r="E9" s="5"/>
      <c r="F9" s="40">
        <f>_xlfn.POISSON.DIST(1,C5,0)</f>
        <v>0.27067056647322535</v>
      </c>
      <c r="G9" s="45"/>
      <c r="H9" s="45"/>
      <c r="I9" s="13">
        <f t="shared" si="0"/>
        <v>1.6668331153073349E-9</v>
      </c>
      <c r="J9" s="5"/>
      <c r="K9" s="5"/>
      <c r="L9" s="5"/>
      <c r="M9" s="42" t="s">
        <v>80</v>
      </c>
      <c r="N9" s="28" t="s">
        <v>97</v>
      </c>
      <c r="O9" s="29" t="s">
        <v>117</v>
      </c>
    </row>
    <row r="10" spans="1:15" ht="15" x14ac:dyDescent="0.25">
      <c r="A10" s="5"/>
      <c r="B10" s="4" t="str">
        <f>IF(T!$D$2=T!$M$2,'6m'!M9,IF(T!$D$2=T!$N$2,'6m'!N9,'6m'!O9))</f>
        <v>… exactly 2?</v>
      </c>
      <c r="C10" s="13">
        <f>_xlfn.BINOM.DIST(2,20000,0.01%,0)</f>
        <v>0.27068410090385181</v>
      </c>
      <c r="D10" s="5"/>
      <c r="E10" s="5"/>
      <c r="F10" s="40">
        <f>_xlfn.POISSON.DIST(2,C5,0)</f>
        <v>0.27067056647322546</v>
      </c>
      <c r="G10" s="45"/>
      <c r="H10" s="45"/>
      <c r="I10" s="13">
        <f t="shared" si="0"/>
        <v>-5.0000833374240604E-5</v>
      </c>
      <c r="J10" s="5"/>
      <c r="K10" s="5"/>
      <c r="L10" s="5"/>
      <c r="M10" s="42" t="s">
        <v>81</v>
      </c>
      <c r="N10" s="28" t="s">
        <v>98</v>
      </c>
      <c r="O10" s="29" t="s">
        <v>118</v>
      </c>
    </row>
    <row r="11" spans="1:15" ht="15" x14ac:dyDescent="0.25">
      <c r="A11" s="5"/>
      <c r="B11" s="4" t="str">
        <f>IF(T!$D$2=T!$M$2,'6m'!M10,IF(T!$D$2=T!$N$2,'6m'!N10,'6m'!O10))</f>
        <v>… exactly 3?</v>
      </c>
      <c r="C11" s="13">
        <f>_xlfn.BINOM.DIST(3,20000,0.01%,0)</f>
        <v>0.18045606726923455</v>
      </c>
      <c r="D11" s="5"/>
      <c r="E11" s="5"/>
      <c r="F11" s="40">
        <f>_xlfn.POISSON.DIST(3,C5,0)</f>
        <v>0.18044704431548364</v>
      </c>
      <c r="G11" s="45"/>
      <c r="H11" s="45"/>
      <c r="I11" s="13">
        <f t="shared" si="0"/>
        <v>-5.0000833374291873E-5</v>
      </c>
      <c r="J11" s="5"/>
      <c r="K11" s="5"/>
      <c r="L11" s="5"/>
      <c r="M11" s="42" t="s">
        <v>82</v>
      </c>
      <c r="N11" s="28" t="s">
        <v>99</v>
      </c>
      <c r="O11" s="29" t="s">
        <v>119</v>
      </c>
    </row>
    <row r="12" spans="1:15" ht="15" x14ac:dyDescent="0.25">
      <c r="A12" s="5"/>
      <c r="B12" s="4" t="str">
        <f>IF(T!$D$2=T!$M$2,'6m'!M11,IF(T!$D$2=T!$N$2,'6m'!N11,'6m'!O11))</f>
        <v>… exactly ten?</v>
      </c>
      <c r="C12" s="13">
        <f>_xlfn.BINOM.DIST(10,20000,0.01%,0)</f>
        <v>3.8138317198022453E-5</v>
      </c>
      <c r="D12" s="5"/>
      <c r="E12" s="5"/>
      <c r="F12" s="40">
        <f>_xlfn.POISSON.DIST(10,C5,0)</f>
        <v>3.8189850648779602E-5</v>
      </c>
      <c r="G12" s="45"/>
      <c r="H12" s="45"/>
      <c r="I12" s="13">
        <f t="shared" si="0"/>
        <v>1.3512250813158999E-3</v>
      </c>
      <c r="J12" s="5"/>
      <c r="K12" s="5"/>
      <c r="L12" s="5"/>
      <c r="M12" s="42" t="s">
        <v>83</v>
      </c>
      <c r="N12" s="28" t="s">
        <v>100</v>
      </c>
      <c r="O12" s="29" t="s">
        <v>120</v>
      </c>
    </row>
    <row r="13" spans="1:15" ht="15" x14ac:dyDescent="0.25">
      <c r="A13" s="5"/>
      <c r="B13" s="4" t="str">
        <f>IF(T!$D$2=T!$M$2,'6m'!M12,IF(T!$D$2=T!$N$2,'6m'!N12,'6m'!O12))</f>
        <v>… at most 2?</v>
      </c>
      <c r="C13" s="13">
        <f>_xlfn.BINOM.DIST(2,20000,0.01%,1)</f>
        <v>0.67667641640864518</v>
      </c>
      <c r="D13" s="5"/>
      <c r="E13" s="5"/>
      <c r="F13" s="40">
        <f>_xlfn.POISSON.DIST(2,2,1)</f>
        <v>0.6766764161830634</v>
      </c>
      <c r="G13" s="45"/>
      <c r="H13" s="45"/>
      <c r="I13" s="13">
        <f t="shared" si="0"/>
        <v>-3.3336727867468361E-10</v>
      </c>
      <c r="J13" s="5"/>
      <c r="K13" s="5"/>
      <c r="L13" s="5"/>
      <c r="M13" s="42" t="s">
        <v>84</v>
      </c>
      <c r="N13" s="28" t="s">
        <v>101</v>
      </c>
      <c r="O13" s="29" t="s">
        <v>121</v>
      </c>
    </row>
    <row r="14" spans="1:15" ht="15" x14ac:dyDescent="0.25">
      <c r="A14" s="5"/>
      <c r="B14" s="4" t="str">
        <f>IF(T!$D$2=T!$M$2,'6m'!M13,IF(T!$D$2=T!$N$2,'6m'!N13,'6m'!O13))</f>
        <v>… at most 10?</v>
      </c>
      <c r="C14" s="13">
        <f>_xlfn.BINOM.DIST(10,20000,0.01%,1)</f>
        <v>0.99999170704116791</v>
      </c>
      <c r="D14" s="5"/>
      <c r="E14" s="5"/>
      <c r="F14" s="40">
        <f>_xlfn.POISSON.DIST(10,2,1)</f>
        <v>0.99999169177563152</v>
      </c>
      <c r="G14" s="45"/>
      <c r="H14" s="45"/>
      <c r="I14" s="13">
        <f t="shared" si="0"/>
        <v>-1.5265662988044336E-8</v>
      </c>
      <c r="J14" s="5"/>
      <c r="K14" s="5"/>
      <c r="L14" s="5"/>
      <c r="M14" s="42" t="s">
        <v>85</v>
      </c>
      <c r="N14" s="28" t="s">
        <v>102</v>
      </c>
      <c r="O14" s="29" t="s">
        <v>122</v>
      </c>
    </row>
    <row r="15" spans="1:15" ht="30" x14ac:dyDescent="0.25">
      <c r="A15" s="5"/>
      <c r="B15" s="4" t="str">
        <f>IF(T!$D$2=T!$M$2,'6m'!M14,IF(T!$D$2=T!$N$2,'6m'!N14,'6m'!O14))</f>
        <v>How many doses of medicine should be ordered if I want the amount to be enough with 99% probability?</v>
      </c>
      <c r="C15" s="13">
        <f>_xlfn.BINOM.INV(20000,0.01%,99%)</f>
        <v>6</v>
      </c>
      <c r="D15" s="5"/>
      <c r="E15" s="5"/>
      <c r="F15" s="5"/>
      <c r="G15" s="45"/>
      <c r="H15" s="45"/>
      <c r="I15" s="5"/>
      <c r="J15" s="5"/>
      <c r="K15" s="5"/>
      <c r="L15" s="5"/>
    </row>
    <row r="16" spans="1:15" ht="15" x14ac:dyDescent="0.25">
      <c r="A16" s="5"/>
      <c r="B16" s="6"/>
      <c r="C16" s="5"/>
      <c r="D16" s="5"/>
      <c r="E16" s="5"/>
      <c r="F16" s="5"/>
      <c r="G16" s="5"/>
      <c r="H16" s="5"/>
      <c r="I16" s="5"/>
      <c r="J16" s="5"/>
      <c r="K16" s="5"/>
      <c r="L16" s="5"/>
      <c r="M16" s="42" t="s">
        <v>376</v>
      </c>
      <c r="N16" s="28" t="s">
        <v>377</v>
      </c>
      <c r="O16" s="29" t="s">
        <v>378</v>
      </c>
    </row>
    <row r="17" spans="1:15" ht="15" x14ac:dyDescent="0.25">
      <c r="A17" s="5"/>
      <c r="B17" s="6"/>
      <c r="C17" s="5"/>
      <c r="D17" s="5"/>
      <c r="E17" s="5"/>
      <c r="F17" s="5"/>
      <c r="G17" s="8"/>
      <c r="H17" s="5"/>
      <c r="I17" s="5"/>
      <c r="J17" s="5"/>
      <c r="K17" s="5"/>
      <c r="L17" s="5"/>
    </row>
    <row r="18" spans="1:15" ht="15" x14ac:dyDescent="0.25">
      <c r="A18" s="5"/>
      <c r="B18" s="6"/>
      <c r="C18" s="5"/>
      <c r="D18" s="5"/>
      <c r="E18" s="5"/>
      <c r="F18" s="5"/>
      <c r="G18" s="8"/>
      <c r="H18" s="5"/>
      <c r="I18" s="5"/>
      <c r="J18" s="5"/>
      <c r="K18" s="5"/>
      <c r="L18" s="5"/>
      <c r="M18" s="42" t="s">
        <v>379</v>
      </c>
      <c r="N18" s="28" t="s">
        <v>381</v>
      </c>
      <c r="O18" s="29" t="s">
        <v>380</v>
      </c>
    </row>
    <row r="19" spans="1:15" ht="15" x14ac:dyDescent="0.25">
      <c r="A19" s="5"/>
      <c r="B19" s="6"/>
      <c r="C19" s="5"/>
      <c r="D19" s="5"/>
      <c r="E19" s="5"/>
      <c r="F19" s="5"/>
      <c r="G19" s="8"/>
      <c r="H19" s="5"/>
      <c r="I19" s="5"/>
      <c r="J19" s="5"/>
      <c r="K19" s="5"/>
      <c r="L19" s="5"/>
      <c r="M19" s="42" t="str">
        <f>IF(T!$D$2=T!$M$2,M18,IF(T!$D$2=T!$N$2,N18,O18))</f>
        <v>The Poisson distribution is the limit distribution of the binomial distribution. It can be used as a good approximation if "n" is large and "p" is small.</v>
      </c>
    </row>
    <row r="20" spans="1:15" ht="15" x14ac:dyDescent="0.25">
      <c r="A20" s="5"/>
      <c r="B20" s="6"/>
      <c r="C20" s="5"/>
      <c r="D20" s="5"/>
      <c r="E20" s="5"/>
      <c r="F20" s="5"/>
      <c r="G20" s="8"/>
      <c r="H20" s="5"/>
      <c r="I20" s="5"/>
      <c r="J20" s="5"/>
      <c r="K20" s="5"/>
      <c r="L20" s="5"/>
    </row>
    <row r="21" spans="1:15" ht="15" x14ac:dyDescent="0.25">
      <c r="A21" s="5"/>
      <c r="B21" s="5"/>
      <c r="C21" s="5"/>
      <c r="D21" s="5"/>
      <c r="E21" s="5"/>
      <c r="F21" s="5"/>
      <c r="G21" s="8"/>
      <c r="H21" s="5"/>
      <c r="I21" s="5"/>
      <c r="J21" s="5"/>
      <c r="K21" s="5"/>
      <c r="L21" s="5"/>
    </row>
    <row r="22" spans="1:15" ht="14.1" customHeight="1" x14ac:dyDescent="0.25">
      <c r="A22" s="5"/>
      <c r="B22" s="6"/>
      <c r="C22" s="5"/>
      <c r="D22" s="5"/>
      <c r="E22" s="5"/>
      <c r="F22" s="5"/>
      <c r="G22" s="5"/>
      <c r="H22" s="5"/>
      <c r="I22" s="5"/>
      <c r="J22" s="5"/>
      <c r="K22" s="5"/>
      <c r="L22" s="5"/>
    </row>
    <row r="23" spans="1:15" ht="14.1" customHeight="1" x14ac:dyDescent="0.25">
      <c r="A23" s="5"/>
      <c r="B23" s="6"/>
      <c r="C23" s="5"/>
      <c r="D23" s="5"/>
      <c r="E23" s="5"/>
      <c r="F23" s="5"/>
      <c r="G23" s="5"/>
      <c r="H23" s="5"/>
      <c r="I23" s="5"/>
      <c r="J23" s="5"/>
      <c r="K23" s="5"/>
      <c r="L23" s="5"/>
    </row>
    <row r="24" spans="1:15" ht="14.1" customHeight="1" x14ac:dyDescent="0.25">
      <c r="A24" s="5"/>
      <c r="B24" s="6"/>
      <c r="C24" s="5"/>
      <c r="D24" s="5"/>
      <c r="E24" s="5"/>
      <c r="F24" s="5"/>
      <c r="G24" s="5"/>
      <c r="H24" s="5"/>
      <c r="I24" s="5"/>
      <c r="J24" s="5"/>
      <c r="K24" s="5"/>
      <c r="L24" s="5"/>
    </row>
    <row r="25" spans="1:15" ht="14.1" customHeight="1" x14ac:dyDescent="0.25">
      <c r="A25" s="5"/>
      <c r="B25" s="6"/>
      <c r="C25" s="5"/>
      <c r="D25" s="5"/>
      <c r="E25" s="5"/>
      <c r="F25" s="5"/>
      <c r="G25" s="5"/>
      <c r="H25" s="5"/>
      <c r="I25" s="5"/>
      <c r="J25" s="5"/>
      <c r="K25" s="5"/>
      <c r="L25" s="5"/>
    </row>
    <row r="26" spans="1:15" ht="14.1" customHeight="1" x14ac:dyDescent="0.25">
      <c r="A26" s="5"/>
      <c r="B26" s="6"/>
      <c r="C26" s="5"/>
      <c r="D26" s="5"/>
      <c r="E26" s="5"/>
      <c r="F26" s="5"/>
      <c r="G26" s="5"/>
      <c r="H26" s="5"/>
      <c r="I26" s="5"/>
      <c r="J26" s="5"/>
      <c r="K26" s="5"/>
      <c r="L26" s="5"/>
    </row>
    <row r="27" spans="1:15" ht="14.1" customHeight="1" x14ac:dyDescent="0.25">
      <c r="A27" s="5"/>
      <c r="B27" s="6"/>
      <c r="C27" s="5"/>
      <c r="D27" s="5"/>
      <c r="E27" s="5"/>
      <c r="F27" s="5"/>
      <c r="G27" s="5"/>
      <c r="H27" s="5"/>
      <c r="I27" s="5"/>
      <c r="J27" s="5"/>
      <c r="K27" s="5"/>
      <c r="L27" s="5"/>
    </row>
    <row r="28" spans="1:15" ht="14.1" customHeight="1" x14ac:dyDescent="0.25">
      <c r="A28" s="5"/>
      <c r="B28" s="6"/>
      <c r="C28" s="5"/>
      <c r="D28" s="5"/>
      <c r="E28" s="5"/>
      <c r="F28" s="5"/>
      <c r="G28" s="5"/>
      <c r="H28" s="5"/>
      <c r="I28" s="5"/>
      <c r="J28" s="5"/>
      <c r="K28" s="5"/>
      <c r="L28" s="5"/>
    </row>
    <row r="29" spans="1:15" ht="14.1" customHeight="1" x14ac:dyDescent="0.25">
      <c r="A29" s="5"/>
      <c r="B29" s="6"/>
      <c r="C29" s="5"/>
      <c r="D29" s="5"/>
      <c r="E29" s="5"/>
      <c r="F29" s="5"/>
      <c r="G29" s="5"/>
      <c r="H29" s="5"/>
      <c r="I29" s="5"/>
      <c r="J29" s="5"/>
      <c r="K29" s="5"/>
      <c r="L29" s="5"/>
    </row>
    <row r="30" spans="1:15" ht="14.1" customHeight="1" x14ac:dyDescent="0.25">
      <c r="A30" s="5"/>
      <c r="B30" s="6"/>
      <c r="C30" s="5"/>
      <c r="D30" s="5"/>
      <c r="E30" s="5"/>
      <c r="F30" s="5"/>
      <c r="G30" s="5"/>
      <c r="H30" s="5"/>
      <c r="I30" s="5"/>
      <c r="J30" s="5"/>
      <c r="K30" s="5"/>
      <c r="L30" s="5"/>
    </row>
    <row r="31" spans="1:15" ht="14.1" hidden="1" customHeight="1" x14ac:dyDescent="0.25"/>
    <row r="32" spans="1:15" ht="14.1" hidden="1" customHeight="1" x14ac:dyDescent="0.25"/>
    <row r="33" ht="14.1" hidden="1" customHeight="1" x14ac:dyDescent="0.25"/>
    <row r="34" ht="14.1" hidden="1" customHeight="1" x14ac:dyDescent="0.25"/>
    <row r="35" ht="14.1" hidden="1" customHeight="1" x14ac:dyDescent="0.25"/>
    <row r="36" ht="14.1" hidden="1" customHeight="1" x14ac:dyDescent="0.25"/>
    <row r="37" ht="14.1" hidden="1" customHeight="1" x14ac:dyDescent="0.25"/>
    <row r="38" ht="14.1" hidden="1" customHeight="1" x14ac:dyDescent="0.25"/>
    <row r="39" ht="14.1" hidden="1" customHeight="1" x14ac:dyDescent="0.25"/>
    <row r="40" ht="14.1" hidden="1" customHeight="1" x14ac:dyDescent="0.25"/>
    <row r="41" ht="14.1" hidden="1" customHeight="1" x14ac:dyDescent="0.25"/>
    <row r="42" ht="14.1" hidden="1" customHeight="1" x14ac:dyDescent="0.25"/>
    <row r="43" ht="14.1" hidden="1" customHeight="1" x14ac:dyDescent="0.25"/>
    <row r="44" ht="14.1" hidden="1" customHeight="1" x14ac:dyDescent="0.25"/>
    <row r="45" ht="14.1" hidden="1" customHeight="1" x14ac:dyDescent="0.25"/>
    <row r="46" ht="14.1" hidden="1" customHeight="1" x14ac:dyDescent="0.25"/>
    <row r="47" ht="14.1" hidden="1" customHeight="1" x14ac:dyDescent="0.25"/>
    <row r="48" ht="14.1" hidden="1" customHeight="1" x14ac:dyDescent="0.25"/>
    <row r="49" ht="14.1" hidden="1" customHeight="1" x14ac:dyDescent="0.25"/>
  </sheetData>
  <pageMargins left="0.75" right="0.75" top="1" bottom="1" header="0.5" footer="0.5"/>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sheetPr>
  <dimension ref="A1:O30"/>
  <sheetViews>
    <sheetView workbookViewId="0"/>
  </sheetViews>
  <sheetFormatPr defaultColWidth="0" defaultRowHeight="14.1" customHeight="1" zeroHeight="1" x14ac:dyDescent="0.25"/>
  <cols>
    <col min="1" max="1" width="10.85546875" customWidth="1"/>
    <col min="2" max="2" width="60.85546875" customWidth="1"/>
    <col min="3" max="3" width="10.85546875" customWidth="1"/>
    <col min="4" max="4" width="3.85546875" customWidth="1"/>
    <col min="5" max="12" width="8.7109375" customWidth="1"/>
    <col min="13" max="15" width="60.85546875" style="42" hidden="1" customWidth="1"/>
    <col min="16" max="16384" width="10.85546875" hidden="1"/>
  </cols>
  <sheetData>
    <row r="1" spans="1:15" ht="15" x14ac:dyDescent="0.25">
      <c r="A1" s="5"/>
      <c r="B1" s="5"/>
      <c r="C1" s="5"/>
      <c r="D1" s="5"/>
      <c r="E1" s="5"/>
      <c r="F1" s="5"/>
      <c r="G1" s="5"/>
      <c r="H1" s="5"/>
      <c r="I1" s="5"/>
      <c r="J1" s="5"/>
      <c r="K1" s="5"/>
      <c r="L1" s="5"/>
    </row>
    <row r="2" spans="1:15" ht="20.25" x14ac:dyDescent="0.3">
      <c r="A2" s="5"/>
      <c r="B2" s="79" t="str">
        <f>IF(T!$D$2=T!$M$2,M2,IF(T!$D$2=T!$N$2,N2,O2))</f>
        <v>Give the asked values in the green cells.</v>
      </c>
      <c r="C2" s="5"/>
      <c r="D2" s="5"/>
      <c r="E2" s="77"/>
      <c r="F2" s="77"/>
      <c r="G2" s="77"/>
      <c r="H2" s="77"/>
      <c r="I2" s="77"/>
      <c r="J2" s="77"/>
      <c r="K2" s="77"/>
      <c r="L2" s="5"/>
      <c r="M2" s="42" t="s">
        <v>123</v>
      </c>
      <c r="N2" s="28" t="s">
        <v>239</v>
      </c>
      <c r="O2" s="29" t="s">
        <v>124</v>
      </c>
    </row>
    <row r="3" spans="1:15" ht="15" x14ac:dyDescent="0.25">
      <c r="A3" s="5"/>
      <c r="B3" s="6"/>
      <c r="C3" s="5"/>
      <c r="D3" s="5"/>
      <c r="E3" s="77"/>
      <c r="F3" s="77"/>
      <c r="G3" s="77"/>
      <c r="H3" s="77"/>
      <c r="I3" s="77"/>
      <c r="J3" s="77"/>
      <c r="K3" s="77"/>
      <c r="L3" s="5"/>
      <c r="N3" s="28"/>
      <c r="O3" s="29"/>
    </row>
    <row r="4" spans="1:15" ht="15" x14ac:dyDescent="0.25">
      <c r="A4" s="5"/>
      <c r="B4" s="58" t="str">
        <f>IF(T!$D$2=T!$M$2,M4,IF(T!$D$2=T!$N$2,N4,O4))</f>
        <v>In an exam, one has to answer multiple choice questions.</v>
      </c>
      <c r="C4" s="5"/>
      <c r="D4" s="5"/>
      <c r="E4" s="77"/>
      <c r="F4" s="77"/>
      <c r="G4" s="77"/>
      <c r="H4" s="77"/>
      <c r="I4" s="77"/>
      <c r="J4" s="77"/>
      <c r="K4" s="77"/>
      <c r="L4" s="5"/>
      <c r="M4" s="42" t="s">
        <v>495</v>
      </c>
      <c r="N4" s="28" t="s">
        <v>527</v>
      </c>
      <c r="O4" s="29" t="s">
        <v>507</v>
      </c>
    </row>
    <row r="5" spans="1:15" ht="30" x14ac:dyDescent="0.25">
      <c r="A5" s="5"/>
      <c r="B5" s="59" t="str">
        <f>IF(T!$D$2=T!$M$2,M5,IF(T!$D$2=T!$N$2,N5,O5))</f>
        <v>One has to select the only correct answer out of four answer options.</v>
      </c>
      <c r="C5" s="5"/>
      <c r="D5" s="5"/>
      <c r="E5" s="77"/>
      <c r="F5" s="77"/>
      <c r="G5" s="77"/>
      <c r="H5" s="77"/>
      <c r="I5" s="77"/>
      <c r="J5" s="77"/>
      <c r="K5" s="77"/>
      <c r="L5" s="5"/>
      <c r="M5" s="42" t="s">
        <v>496</v>
      </c>
      <c r="N5" s="28" t="s">
        <v>528</v>
      </c>
      <c r="O5" s="29" t="s">
        <v>508</v>
      </c>
    </row>
    <row r="6" spans="1:15" ht="15" x14ac:dyDescent="0.25">
      <c r="A6" s="5"/>
      <c r="B6" s="6"/>
      <c r="C6" s="5"/>
      <c r="D6" s="5"/>
      <c r="E6" s="77"/>
      <c r="F6" s="77"/>
      <c r="G6" s="77"/>
      <c r="H6" s="77"/>
      <c r="I6" s="77"/>
      <c r="J6" s="77"/>
      <c r="K6" s="77"/>
      <c r="L6" s="5"/>
      <c r="N6" s="28"/>
      <c r="O6" s="29"/>
    </row>
    <row r="7" spans="1:15" ht="30" x14ac:dyDescent="0.25">
      <c r="A7" s="5"/>
      <c r="B7" s="73" t="str">
        <f>IF(T!$D$2=T!$M$2,M7,IF(T!$D$2=T!$N$2,N7,O7))</f>
        <v>What is the probability to select (guess) the correct answer by chance?</v>
      </c>
      <c r="C7" s="13"/>
      <c r="D7" s="57" t="str">
        <f>IF(C7="","×",IF(C7='7m'!C7,"✓","×"))</f>
        <v>×</v>
      </c>
      <c r="E7" s="77"/>
      <c r="F7" s="77"/>
      <c r="G7" s="77"/>
      <c r="H7" s="77"/>
      <c r="I7" s="77"/>
      <c r="J7" s="77"/>
      <c r="K7" s="77"/>
      <c r="L7" s="5"/>
      <c r="M7" s="42" t="s">
        <v>497</v>
      </c>
      <c r="N7" s="28" t="s">
        <v>588</v>
      </c>
      <c r="O7" s="29" t="s">
        <v>510</v>
      </c>
    </row>
    <row r="8" spans="1:15" ht="15" x14ac:dyDescent="0.25">
      <c r="A8" s="5"/>
      <c r="B8" s="6"/>
      <c r="C8" s="5"/>
      <c r="D8" s="5"/>
      <c r="E8" s="77"/>
      <c r="F8" s="77"/>
      <c r="G8" s="77"/>
      <c r="H8" s="77"/>
      <c r="I8" s="77"/>
      <c r="J8" s="77"/>
      <c r="K8" s="77"/>
      <c r="L8" s="5"/>
      <c r="N8" s="28"/>
      <c r="O8" s="29"/>
    </row>
    <row r="9" spans="1:15" ht="15" x14ac:dyDescent="0.25">
      <c r="A9" s="5"/>
      <c r="B9" s="73" t="str">
        <f>IF(T!$D$2=T!$M$2,M9,IF(T!$D$2=T!$N$2,N9,O9))</f>
        <v>A correct answer is worth 4 points, an incorrect answer -1.</v>
      </c>
      <c r="C9" s="5"/>
      <c r="D9" s="5"/>
      <c r="E9" s="77"/>
      <c r="F9" s="77"/>
      <c r="G9" s="77"/>
      <c r="H9" s="77"/>
      <c r="I9" s="77"/>
      <c r="J9" s="77"/>
      <c r="K9" s="77"/>
      <c r="L9" s="5"/>
      <c r="M9" s="42" t="s">
        <v>498</v>
      </c>
      <c r="N9" s="28" t="s">
        <v>529</v>
      </c>
      <c r="O9" s="29" t="s">
        <v>509</v>
      </c>
    </row>
    <row r="10" spans="1:15" ht="30" x14ac:dyDescent="0.25">
      <c r="A10" s="5"/>
      <c r="B10" s="73" t="str">
        <f>IF(T!$D$2=T!$M$2,M10,IF(T!$D$2=T!$N$2,N10,O10))</f>
        <v>What is the expected value of the score one would achieve if the answer is selected (guessed) randomly?</v>
      </c>
      <c r="C10" s="13"/>
      <c r="D10" s="57" t="str">
        <f>IF(C10="","×",IF(C10='7m'!C10,"✓","×"))</f>
        <v>×</v>
      </c>
      <c r="E10" s="77"/>
      <c r="F10" s="77"/>
      <c r="G10" s="77"/>
      <c r="H10" s="77"/>
      <c r="I10" s="77"/>
      <c r="J10" s="77"/>
      <c r="K10" s="77"/>
      <c r="L10" s="5"/>
      <c r="M10" s="42" t="s">
        <v>499</v>
      </c>
      <c r="N10" s="28" t="s">
        <v>589</v>
      </c>
      <c r="O10" s="29" t="s">
        <v>511</v>
      </c>
    </row>
    <row r="11" spans="1:15" ht="15" x14ac:dyDescent="0.25">
      <c r="A11" s="5"/>
      <c r="B11" s="6"/>
      <c r="C11" s="5"/>
      <c r="D11" s="5"/>
      <c r="E11" s="77"/>
      <c r="F11" s="77"/>
      <c r="G11" s="77"/>
      <c r="H11" s="77"/>
      <c r="I11" s="77"/>
      <c r="J11" s="77"/>
      <c r="K11" s="77"/>
      <c r="L11" s="5"/>
      <c r="N11" s="28"/>
      <c r="O11" s="29"/>
    </row>
    <row r="12" spans="1:15" ht="45" x14ac:dyDescent="0.25">
      <c r="A12" s="5"/>
      <c r="B12" s="73" t="str">
        <f>IF(T!$D$2=T!$M$2,M12,IF(T!$D$2=T!$N$2,N12,O12))</f>
        <v>How many points should be given for a wrong answer if I want that the expected value of the score achieved in case of guessing be zero? The correct answer is still worth 4 points.</v>
      </c>
      <c r="C12" s="13"/>
      <c r="D12" s="57" t="str">
        <f>IF(C12="","×",IF(C12='7m'!C12,"✓","×"))</f>
        <v>×</v>
      </c>
      <c r="E12" s="77"/>
      <c r="F12" s="77"/>
      <c r="G12" s="77"/>
      <c r="H12" s="77"/>
      <c r="I12" s="77"/>
      <c r="J12" s="77"/>
      <c r="K12" s="77"/>
      <c r="L12" s="5"/>
      <c r="M12" s="42" t="s">
        <v>500</v>
      </c>
      <c r="N12" s="28" t="s">
        <v>587</v>
      </c>
      <c r="O12" s="29" t="s">
        <v>512</v>
      </c>
    </row>
    <row r="13" spans="1:15" ht="15" x14ac:dyDescent="0.25">
      <c r="A13" s="5"/>
      <c r="B13" s="6"/>
      <c r="C13" s="5"/>
      <c r="D13" s="5"/>
      <c r="E13" s="77"/>
      <c r="F13" s="77"/>
      <c r="G13" s="77"/>
      <c r="H13" s="77"/>
      <c r="I13" s="77"/>
      <c r="J13" s="77"/>
      <c r="K13" s="77"/>
      <c r="L13" s="5"/>
      <c r="N13" s="28"/>
      <c r="O13" s="29"/>
    </row>
    <row r="14" spans="1:15" ht="15" x14ac:dyDescent="0.25">
      <c r="A14" s="5"/>
      <c r="B14" s="6"/>
      <c r="C14" s="5"/>
      <c r="D14" s="5"/>
      <c r="E14" s="77"/>
      <c r="F14" s="77"/>
      <c r="G14" s="77"/>
      <c r="H14" s="77"/>
      <c r="I14" s="77"/>
      <c r="J14" s="77"/>
      <c r="K14" s="77"/>
      <c r="L14" s="5"/>
      <c r="N14" s="28"/>
      <c r="O14" s="29"/>
    </row>
    <row r="15" spans="1:15" ht="30" x14ac:dyDescent="0.25">
      <c r="A15" s="5"/>
      <c r="B15" s="58" t="str">
        <f>IF(T!$D$2=T!$M$2,M15,IF(T!$D$2=T!$N$2,N15,O15))</f>
        <v>The test database used for preparing the exam contains 100 questions.</v>
      </c>
      <c r="C15" s="5"/>
      <c r="D15" s="5"/>
      <c r="E15" s="77"/>
      <c r="F15" s="77"/>
      <c r="G15" s="77"/>
      <c r="H15" s="77"/>
      <c r="I15" s="77"/>
      <c r="J15" s="77"/>
      <c r="K15" s="77"/>
      <c r="L15" s="5"/>
      <c r="M15" s="42" t="s">
        <v>501</v>
      </c>
      <c r="N15" s="28" t="s">
        <v>575</v>
      </c>
      <c r="O15" s="29" t="s">
        <v>513</v>
      </c>
    </row>
    <row r="16" spans="1:15" ht="30" x14ac:dyDescent="0.25">
      <c r="A16" s="5"/>
      <c r="B16" s="76" t="str">
        <f>IF(T!$D$2=T!$M$2,M16,IF(T!$D$2=T!$N$2,N16,O16))</f>
        <v>Out of this, a certain student knows the correct answer for 70 questions.</v>
      </c>
      <c r="C16" s="5"/>
      <c r="D16" s="5"/>
      <c r="E16" s="77"/>
      <c r="F16" s="77"/>
      <c r="G16" s="77"/>
      <c r="H16" s="77"/>
      <c r="I16" s="77"/>
      <c r="J16" s="77"/>
      <c r="K16" s="77"/>
      <c r="L16" s="5"/>
      <c r="M16" s="42" t="s">
        <v>514</v>
      </c>
      <c r="N16" s="28" t="s">
        <v>576</v>
      </c>
      <c r="O16" s="29" t="s">
        <v>516</v>
      </c>
    </row>
    <row r="17" spans="1:15" ht="30" x14ac:dyDescent="0.25">
      <c r="A17" s="5"/>
      <c r="B17" s="59" t="str">
        <f>IF(T!$D$2=T!$M$2,M17,IF(T!$D$2=T!$N$2,N17,O17))</f>
        <v>An exam consists of 10 questions, which are taken randomly from the database.</v>
      </c>
      <c r="C17" s="5"/>
      <c r="D17" s="5"/>
      <c r="E17" s="77"/>
      <c r="F17" s="77"/>
      <c r="G17" s="77"/>
      <c r="H17" s="77"/>
      <c r="I17" s="77"/>
      <c r="J17" s="77"/>
      <c r="K17" s="77"/>
      <c r="L17" s="5"/>
      <c r="M17" s="42" t="s">
        <v>502</v>
      </c>
      <c r="N17" s="28" t="s">
        <v>577</v>
      </c>
      <c r="O17" s="29" t="s">
        <v>517</v>
      </c>
    </row>
    <row r="18" spans="1:15" ht="15" x14ac:dyDescent="0.25">
      <c r="A18" s="5"/>
      <c r="B18" s="6"/>
      <c r="C18" s="5"/>
      <c r="D18" s="5"/>
      <c r="E18" s="77"/>
      <c r="F18" s="77"/>
      <c r="G18" s="77"/>
      <c r="H18" s="77"/>
      <c r="I18" s="77"/>
      <c r="J18" s="77"/>
      <c r="K18" s="77"/>
      <c r="L18" s="5"/>
      <c r="N18" s="28"/>
      <c r="O18" s="29"/>
    </row>
    <row r="19" spans="1:15" ht="15" x14ac:dyDescent="0.25">
      <c r="A19" s="5"/>
      <c r="B19" s="73" t="str">
        <f>IF(T!$D$2=T!$M$2,M19,IF(T!$D$2=T!$N$2,N19,O19))</f>
        <v>What is the probability that this student …</v>
      </c>
      <c r="C19" s="5"/>
      <c r="D19" s="5"/>
      <c r="E19" s="77"/>
      <c r="F19" s="77"/>
      <c r="G19" s="77"/>
      <c r="H19" s="77"/>
      <c r="I19" s="77"/>
      <c r="J19" s="77"/>
      <c r="K19" s="77"/>
      <c r="L19" s="5"/>
      <c r="M19" s="42" t="s">
        <v>515</v>
      </c>
      <c r="N19" s="28" t="s">
        <v>580</v>
      </c>
      <c r="O19" s="29" t="s">
        <v>518</v>
      </c>
    </row>
    <row r="20" spans="1:15" ht="15" x14ac:dyDescent="0.25">
      <c r="A20" s="5"/>
      <c r="B20" s="73" t="str">
        <f>IF(T!$D$2=T!$M$2,M20,IF(T!$D$2=T!$N$2,N20,O20))</f>
        <v>… knows the correct answer for all the 10 questions?</v>
      </c>
      <c r="C20" s="13"/>
      <c r="D20" s="57" t="str">
        <f>IF(C20="","×",IF(C20='7m'!C20,"✓","×"))</f>
        <v>×</v>
      </c>
      <c r="E20" s="77"/>
      <c r="F20" s="77"/>
      <c r="G20" s="77"/>
      <c r="H20" s="77"/>
      <c r="I20" s="77"/>
      <c r="J20" s="77"/>
      <c r="K20" s="77"/>
      <c r="L20" s="5"/>
      <c r="M20" s="42" t="s">
        <v>503</v>
      </c>
      <c r="N20" s="28" t="s">
        <v>581</v>
      </c>
      <c r="O20" s="29" t="s">
        <v>519</v>
      </c>
    </row>
    <row r="21" spans="1:15" ht="15" x14ac:dyDescent="0.25">
      <c r="A21" s="5"/>
      <c r="B21" s="73" t="str">
        <f>IF(T!$D$2=T!$M$2,M21,IF(T!$D$2=T!$N$2,N21,O21))</f>
        <v>… knows the correct answer for the 2nd question?</v>
      </c>
      <c r="C21" s="13"/>
      <c r="D21" s="57" t="str">
        <f>IF(C21="","×",IF(C21='7m'!C21,"✓","×"))</f>
        <v>×</v>
      </c>
      <c r="E21" s="77"/>
      <c r="F21" s="77"/>
      <c r="G21" s="77"/>
      <c r="H21" s="77"/>
      <c r="I21" s="77"/>
      <c r="J21" s="77"/>
      <c r="K21" s="77"/>
      <c r="L21" s="5"/>
      <c r="M21" s="42" t="s">
        <v>504</v>
      </c>
      <c r="N21" s="28" t="s">
        <v>582</v>
      </c>
      <c r="O21" s="29" t="s">
        <v>520</v>
      </c>
    </row>
    <row r="22" spans="1:15" ht="15" x14ac:dyDescent="0.25">
      <c r="A22" s="5"/>
      <c r="B22" s="73" t="str">
        <f>IF(T!$D$2=T!$M$2,M22,IF(T!$D$2=T!$N$2,N22,O22))</f>
        <v>… knows the correct answer only for the 2nd question?</v>
      </c>
      <c r="C22" s="13"/>
      <c r="D22" s="57" t="str">
        <f>IF(C22="","×",IF(C22='7m'!C22,"✓","×"))</f>
        <v>×</v>
      </c>
      <c r="E22" s="77"/>
      <c r="F22" s="77"/>
      <c r="G22" s="77"/>
      <c r="H22" s="77"/>
      <c r="I22" s="77"/>
      <c r="J22" s="77"/>
      <c r="K22" s="77"/>
      <c r="L22" s="5"/>
      <c r="M22" s="42" t="s">
        <v>523</v>
      </c>
      <c r="N22" s="28" t="s">
        <v>583</v>
      </c>
      <c r="O22" s="29" t="s">
        <v>521</v>
      </c>
    </row>
    <row r="23" spans="1:15" ht="15" x14ac:dyDescent="0.25">
      <c r="A23" s="5"/>
      <c r="B23" s="73" t="str">
        <f>IF(T!$D$2=T!$M$2,M23,IF(T!$D$2=T!$N$2,N23,O23))</f>
        <v>… knows the correct answer only for 2 questions?</v>
      </c>
      <c r="C23" s="13"/>
      <c r="D23" s="57" t="str">
        <f>IF(C23="","×",IF(C23='7m'!C23,"✓","×"))</f>
        <v>×</v>
      </c>
      <c r="E23" s="77"/>
      <c r="F23" s="77"/>
      <c r="G23" s="77"/>
      <c r="H23" s="77"/>
      <c r="I23" s="77"/>
      <c r="J23" s="77"/>
      <c r="K23" s="77"/>
      <c r="L23" s="5"/>
      <c r="M23" s="42" t="s">
        <v>522</v>
      </c>
      <c r="N23" s="28" t="s">
        <v>584</v>
      </c>
      <c r="O23" s="29" t="s">
        <v>524</v>
      </c>
    </row>
    <row r="24" spans="1:15" ht="15" x14ac:dyDescent="0.25">
      <c r="A24" s="5"/>
      <c r="B24" s="73" t="str">
        <f>IF(T!$D$2=T!$M$2,M24,IF(T!$D$2=T!$N$2,N24,O24))</f>
        <v>… knows the correct answer only for half of the questions?</v>
      </c>
      <c r="C24" s="13"/>
      <c r="D24" s="57" t="str">
        <f>IF(C24="","×",IF(C24='7m'!C24,"✓","×"))</f>
        <v>×</v>
      </c>
      <c r="E24" s="77"/>
      <c r="F24" s="77"/>
      <c r="G24" s="77"/>
      <c r="H24" s="77"/>
      <c r="I24" s="77"/>
      <c r="J24" s="77"/>
      <c r="K24" s="77"/>
      <c r="L24" s="5"/>
      <c r="M24" s="42" t="s">
        <v>505</v>
      </c>
      <c r="N24" s="28" t="s">
        <v>585</v>
      </c>
      <c r="O24" s="29" t="s">
        <v>525</v>
      </c>
    </row>
    <row r="25" spans="1:15" ht="15" x14ac:dyDescent="0.25">
      <c r="A25" s="5"/>
      <c r="B25" s="73" t="str">
        <f>IF(T!$D$2=T!$M$2,M25,IF(T!$D$2=T!$N$2,N25,O25))</f>
        <v>… knows the correct answer only for the first 5 questions?</v>
      </c>
      <c r="C25" s="13"/>
      <c r="D25" s="57" t="str">
        <f>IF(C25="","×",IF(C25='7m'!C25,"✓","×"))</f>
        <v>×</v>
      </c>
      <c r="E25" s="77"/>
      <c r="F25" s="77"/>
      <c r="G25" s="77"/>
      <c r="H25" s="77"/>
      <c r="I25" s="77"/>
      <c r="J25" s="77"/>
      <c r="K25" s="77"/>
      <c r="L25" s="5"/>
      <c r="M25" s="42" t="s">
        <v>506</v>
      </c>
      <c r="N25" s="28" t="s">
        <v>586</v>
      </c>
      <c r="O25" s="29" t="s">
        <v>526</v>
      </c>
    </row>
    <row r="26" spans="1:15" ht="15" x14ac:dyDescent="0.25">
      <c r="A26" s="5"/>
      <c r="B26" s="5"/>
      <c r="C26" s="5"/>
      <c r="D26" s="5"/>
      <c r="E26" s="77"/>
      <c r="F26" s="77"/>
      <c r="G26" s="77"/>
      <c r="H26" s="77"/>
      <c r="I26" s="77"/>
      <c r="J26" s="77"/>
      <c r="K26" s="77"/>
      <c r="L26" s="5"/>
    </row>
    <row r="27" spans="1:15" ht="15" x14ac:dyDescent="0.25">
      <c r="A27" s="5"/>
      <c r="B27" s="5"/>
      <c r="C27" s="5"/>
      <c r="D27" s="5"/>
      <c r="E27" s="77"/>
      <c r="F27" s="77"/>
      <c r="G27" s="77"/>
      <c r="H27" s="77"/>
      <c r="I27" s="77"/>
      <c r="J27" s="77"/>
      <c r="K27" s="77"/>
      <c r="L27" s="5"/>
    </row>
    <row r="28" spans="1:15" ht="15" x14ac:dyDescent="0.25">
      <c r="A28" s="5"/>
      <c r="B28" s="5"/>
      <c r="C28" s="5"/>
      <c r="D28" s="5"/>
      <c r="E28" s="5"/>
      <c r="F28" s="5"/>
      <c r="G28" s="5"/>
      <c r="H28" s="5"/>
      <c r="I28" s="5"/>
      <c r="J28" s="5"/>
      <c r="K28" s="5"/>
      <c r="L28" s="5"/>
    </row>
    <row r="29" spans="1:15" ht="15" x14ac:dyDescent="0.25">
      <c r="A29" s="5"/>
      <c r="B29" s="5"/>
      <c r="C29" s="5"/>
      <c r="D29" s="5"/>
      <c r="E29" s="5"/>
      <c r="F29" s="5"/>
      <c r="G29" s="5"/>
      <c r="H29" s="5"/>
      <c r="I29" s="5"/>
      <c r="J29" s="5"/>
      <c r="K29" s="5"/>
      <c r="L29" s="5"/>
    </row>
    <row r="30" spans="1:15" ht="15" x14ac:dyDescent="0.25">
      <c r="A30" s="5"/>
      <c r="B30" s="5"/>
      <c r="C30" s="5"/>
      <c r="D30" s="5"/>
      <c r="E30" s="5"/>
      <c r="F30" s="5"/>
      <c r="G30" s="5"/>
      <c r="H30" s="5"/>
      <c r="I30" s="5"/>
      <c r="J30" s="5"/>
      <c r="K30" s="5"/>
      <c r="L30" s="5"/>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O30"/>
  <sheetViews>
    <sheetView workbookViewId="0"/>
  </sheetViews>
  <sheetFormatPr defaultColWidth="0" defaultRowHeight="15" zeroHeight="1" x14ac:dyDescent="0.25"/>
  <cols>
    <col min="1" max="1" width="10.85546875" customWidth="1"/>
    <col min="2" max="2" width="60.85546875" customWidth="1"/>
    <col min="3" max="3" width="10.85546875" customWidth="1"/>
    <col min="4" max="4" width="3.85546875" customWidth="1"/>
    <col min="5" max="12" width="8.7109375" customWidth="1"/>
    <col min="13" max="15" width="60.85546875" style="42" hidden="1" customWidth="1"/>
    <col min="16" max="16384" width="10.85546875" hidden="1"/>
  </cols>
  <sheetData>
    <row r="1" spans="1:15" x14ac:dyDescent="0.25">
      <c r="A1" s="5"/>
      <c r="B1" s="5"/>
      <c r="C1" s="5"/>
      <c r="D1" s="5"/>
      <c r="E1" s="5"/>
      <c r="F1" s="5"/>
      <c r="G1" s="5"/>
      <c r="H1" s="5"/>
      <c r="I1" s="5"/>
      <c r="J1" s="5"/>
      <c r="K1" s="5"/>
      <c r="L1" s="5"/>
    </row>
    <row r="2" spans="1:15" ht="20.25" x14ac:dyDescent="0.3">
      <c r="A2" s="5"/>
      <c r="B2" s="79" t="str">
        <f>IF(T!$D$2=T!$M$2,M2,IF(T!$D$2=T!$N$2,N2,O2))</f>
        <v>Give the asked values in the green cells.</v>
      </c>
      <c r="C2" s="5"/>
      <c r="D2" s="5"/>
      <c r="E2" s="53"/>
      <c r="F2" s="5"/>
      <c r="G2" s="5"/>
      <c r="H2" s="5"/>
      <c r="I2" s="5"/>
      <c r="J2" s="5"/>
      <c r="K2" s="5"/>
      <c r="L2" s="5"/>
      <c r="M2" s="42" t="s">
        <v>123</v>
      </c>
      <c r="N2" s="28" t="s">
        <v>239</v>
      </c>
      <c r="O2" s="29" t="s">
        <v>124</v>
      </c>
    </row>
    <row r="3" spans="1:15" x14ac:dyDescent="0.25">
      <c r="A3" s="5"/>
      <c r="B3" s="6"/>
      <c r="C3" s="5"/>
      <c r="D3" s="5"/>
      <c r="E3" s="5"/>
      <c r="F3" s="5"/>
      <c r="G3" s="5"/>
      <c r="H3" s="5"/>
      <c r="I3" s="5"/>
      <c r="J3" s="5"/>
      <c r="K3" s="5"/>
      <c r="L3" s="5"/>
      <c r="N3" s="28"/>
      <c r="O3" s="29"/>
    </row>
    <row r="4" spans="1:15" x14ac:dyDescent="0.25">
      <c r="A4" s="5"/>
      <c r="B4" s="58" t="str">
        <f>IF(T!$D$2=T!$M$2,M4,IF(T!$D$2=T!$N$2,N4,O4))</f>
        <v>In an exam, one has to answer multiple choice questions.</v>
      </c>
      <c r="C4" s="5"/>
      <c r="D4" s="5"/>
      <c r="E4" s="5"/>
      <c r="F4" s="81" t="s">
        <v>590</v>
      </c>
      <c r="G4" s="81" t="s">
        <v>591</v>
      </c>
      <c r="H4" s="81" t="s">
        <v>592</v>
      </c>
      <c r="I4" s="5"/>
      <c r="J4" s="5"/>
      <c r="K4" s="5"/>
      <c r="L4" s="5"/>
      <c r="M4" s="42" t="s">
        <v>495</v>
      </c>
      <c r="N4" s="28" t="s">
        <v>527</v>
      </c>
      <c r="O4" s="29" t="s">
        <v>507</v>
      </c>
    </row>
    <row r="5" spans="1:15" ht="30" x14ac:dyDescent="0.25">
      <c r="A5" s="5"/>
      <c r="B5" s="59" t="str">
        <f>IF(T!$D$2=T!$M$2,M5,IF(T!$D$2=T!$N$2,N5,O5))</f>
        <v>One has to select the only correct answer out of four answer options.</v>
      </c>
      <c r="C5" s="5"/>
      <c r="D5" s="5"/>
      <c r="E5" s="5"/>
      <c r="F5" s="81">
        <v>4</v>
      </c>
      <c r="G5" s="81">
        <f>1/4</f>
        <v>0.25</v>
      </c>
      <c r="H5" s="81">
        <f>G5*F5</f>
        <v>1</v>
      </c>
      <c r="I5" s="5"/>
      <c r="J5" s="5"/>
      <c r="K5" s="5"/>
      <c r="L5" s="5"/>
      <c r="M5" s="42" t="s">
        <v>496</v>
      </c>
      <c r="N5" s="28" t="s">
        <v>528</v>
      </c>
      <c r="O5" s="29" t="s">
        <v>508</v>
      </c>
    </row>
    <row r="6" spans="1:15" x14ac:dyDescent="0.25">
      <c r="A6" s="5"/>
      <c r="B6" s="6"/>
      <c r="C6" s="5"/>
      <c r="D6" s="5"/>
      <c r="E6" s="5"/>
      <c r="F6" s="81">
        <v>-1</v>
      </c>
      <c r="G6" s="81">
        <f t="shared" ref="G6:G8" si="0">1/4</f>
        <v>0.25</v>
      </c>
      <c r="H6" s="81">
        <f t="shared" ref="H6:H8" si="1">G6*F6</f>
        <v>-0.25</v>
      </c>
      <c r="I6" s="5"/>
      <c r="J6" s="5"/>
      <c r="K6" s="5"/>
      <c r="L6" s="5"/>
      <c r="N6" s="28"/>
      <c r="O6" s="29"/>
    </row>
    <row r="7" spans="1:15" ht="30" x14ac:dyDescent="0.25">
      <c r="A7" s="5"/>
      <c r="B7" s="73" t="str">
        <f>IF(T!$D$2=T!$M$2,M7,IF(T!$D$2=T!$N$2,N7,O7))</f>
        <v>What is the probability to select (guess) the correct answer by chance?</v>
      </c>
      <c r="C7" s="13">
        <f>1/4</f>
        <v>0.25</v>
      </c>
      <c r="D7" s="5"/>
      <c r="E7" s="5"/>
      <c r="F7" s="81">
        <v>-1</v>
      </c>
      <c r="G7" s="81">
        <f t="shared" si="0"/>
        <v>0.25</v>
      </c>
      <c r="H7" s="81">
        <f t="shared" si="1"/>
        <v>-0.25</v>
      </c>
      <c r="I7" s="5"/>
      <c r="J7" s="5"/>
      <c r="K7" s="5"/>
      <c r="L7" s="5"/>
      <c r="M7" s="42" t="s">
        <v>497</v>
      </c>
      <c r="N7" s="28" t="s">
        <v>588</v>
      </c>
      <c r="O7" s="29" t="s">
        <v>510</v>
      </c>
    </row>
    <row r="8" spans="1:15" x14ac:dyDescent="0.25">
      <c r="A8" s="5"/>
      <c r="B8" s="6"/>
      <c r="C8" s="5"/>
      <c r="D8" s="5"/>
      <c r="E8" s="5"/>
      <c r="F8" s="81">
        <v>-1</v>
      </c>
      <c r="G8" s="81">
        <f t="shared" si="0"/>
        <v>0.25</v>
      </c>
      <c r="H8" s="81">
        <f t="shared" si="1"/>
        <v>-0.25</v>
      </c>
      <c r="I8" s="5"/>
      <c r="J8" s="5"/>
      <c r="K8" s="5"/>
      <c r="L8" s="5"/>
      <c r="N8" s="28"/>
      <c r="O8" s="29"/>
    </row>
    <row r="9" spans="1:15" x14ac:dyDescent="0.25">
      <c r="A9" s="5"/>
      <c r="B9" s="73" t="str">
        <f>IF(T!$D$2=T!$M$2,M9,IF(T!$D$2=T!$N$2,N9,O9))</f>
        <v>A correct answer is worth 4 points, an incorrect answer -1.</v>
      </c>
      <c r="C9" s="5"/>
      <c r="D9" s="5"/>
      <c r="E9" s="5"/>
      <c r="F9" s="22"/>
      <c r="G9" s="22" t="s">
        <v>593</v>
      </c>
      <c r="H9" s="22">
        <f>SUM(H5:H8)</f>
        <v>0.25</v>
      </c>
      <c r="I9" s="5"/>
      <c r="J9" s="5"/>
      <c r="K9" s="5"/>
      <c r="L9" s="5"/>
      <c r="M9" s="42" t="s">
        <v>498</v>
      </c>
      <c r="N9" s="28" t="s">
        <v>529</v>
      </c>
      <c r="O9" s="29" t="s">
        <v>509</v>
      </c>
    </row>
    <row r="10" spans="1:15" ht="30" x14ac:dyDescent="0.25">
      <c r="A10" s="5"/>
      <c r="B10" s="73" t="str">
        <f>IF(T!$D$2=T!$M$2,M10,IF(T!$D$2=T!$N$2,N10,O10))</f>
        <v>What is the expected value of the score one would achieve if the answer is selected (guessed) randomly?</v>
      </c>
      <c r="C10" s="13">
        <f>H9</f>
        <v>0.25</v>
      </c>
      <c r="D10" s="5"/>
      <c r="E10" s="5"/>
      <c r="F10" s="22"/>
      <c r="G10" s="22"/>
      <c r="H10" s="22"/>
      <c r="I10" s="5"/>
      <c r="J10" s="5"/>
      <c r="K10" s="5"/>
      <c r="L10" s="5"/>
      <c r="M10" s="42" t="s">
        <v>499</v>
      </c>
      <c r="N10" s="28" t="s">
        <v>589</v>
      </c>
      <c r="O10" s="29" t="s">
        <v>511</v>
      </c>
    </row>
    <row r="11" spans="1:15" x14ac:dyDescent="0.25">
      <c r="A11" s="5"/>
      <c r="B11" s="6"/>
      <c r="C11" s="5"/>
      <c r="D11" s="5"/>
      <c r="E11" s="5"/>
      <c r="F11" s="81" t="s">
        <v>590</v>
      </c>
      <c r="G11" s="81" t="s">
        <v>591</v>
      </c>
      <c r="H11" s="81" t="s">
        <v>592</v>
      </c>
      <c r="I11" s="5"/>
      <c r="J11" s="5"/>
      <c r="K11" s="5"/>
      <c r="L11" s="5"/>
      <c r="N11" s="28"/>
      <c r="O11" s="29"/>
    </row>
    <row r="12" spans="1:15" ht="45" x14ac:dyDescent="0.25">
      <c r="A12" s="5"/>
      <c r="B12" s="73" t="str">
        <f>IF(T!$D$2=T!$M$2,M12,IF(T!$D$2=T!$N$2,N12,O12))</f>
        <v>How many points should be given for a wrong answer if I want that the expected value of the score achieved in case of guessing be zero? The correct answer is still worth 4 points.</v>
      </c>
      <c r="C12" s="13">
        <f>-4/3</f>
        <v>-1.3333333333333333</v>
      </c>
      <c r="D12" s="5"/>
      <c r="E12" s="5"/>
      <c r="F12" s="81">
        <f>F5</f>
        <v>4</v>
      </c>
      <c r="G12" s="81">
        <f>1/4</f>
        <v>0.25</v>
      </c>
      <c r="H12" s="81">
        <f>G12*F12</f>
        <v>1</v>
      </c>
      <c r="I12" s="5"/>
      <c r="J12" s="5"/>
      <c r="K12" s="5"/>
      <c r="L12" s="5"/>
      <c r="M12" s="42" t="s">
        <v>500</v>
      </c>
      <c r="N12" s="28" t="s">
        <v>587</v>
      </c>
      <c r="O12" s="29" t="s">
        <v>512</v>
      </c>
    </row>
    <row r="13" spans="1:15" x14ac:dyDescent="0.25">
      <c r="A13" s="5"/>
      <c r="B13" s="6"/>
      <c r="C13" s="5"/>
      <c r="D13" s="5"/>
      <c r="E13" s="5"/>
      <c r="F13" s="81">
        <f>$C$12</f>
        <v>-1.3333333333333333</v>
      </c>
      <c r="G13" s="81">
        <f t="shared" ref="G13:G15" si="2">1/4</f>
        <v>0.25</v>
      </c>
      <c r="H13" s="81">
        <f t="shared" ref="H13:H15" si="3">G13*F13</f>
        <v>-0.33333333333333331</v>
      </c>
      <c r="I13" s="5"/>
      <c r="J13" s="5"/>
      <c r="K13" s="5"/>
      <c r="L13" s="5"/>
      <c r="N13" s="28"/>
      <c r="O13" s="29"/>
    </row>
    <row r="14" spans="1:15" x14ac:dyDescent="0.25">
      <c r="A14" s="5"/>
      <c r="B14" s="6"/>
      <c r="C14" s="5"/>
      <c r="D14" s="5"/>
      <c r="E14" s="5"/>
      <c r="F14" s="81">
        <f t="shared" ref="F14:F15" si="4">$C$12</f>
        <v>-1.3333333333333333</v>
      </c>
      <c r="G14" s="81">
        <f t="shared" si="2"/>
        <v>0.25</v>
      </c>
      <c r="H14" s="81">
        <f t="shared" si="3"/>
        <v>-0.33333333333333331</v>
      </c>
      <c r="I14" s="5"/>
      <c r="J14" s="5"/>
      <c r="K14" s="5"/>
      <c r="L14" s="5"/>
      <c r="N14" s="28"/>
      <c r="O14" s="29"/>
    </row>
    <row r="15" spans="1:15" ht="30" x14ac:dyDescent="0.25">
      <c r="A15" s="5"/>
      <c r="B15" s="58" t="str">
        <f>IF(T!$D$2=T!$M$2,M15,IF(T!$D$2=T!$N$2,N15,O15))</f>
        <v>The test database used for preparing the exam contains 100 questions.</v>
      </c>
      <c r="C15" s="5"/>
      <c r="D15" s="5"/>
      <c r="E15" s="5"/>
      <c r="F15" s="81">
        <f t="shared" si="4"/>
        <v>-1.3333333333333333</v>
      </c>
      <c r="G15" s="81">
        <f t="shared" si="2"/>
        <v>0.25</v>
      </c>
      <c r="H15" s="81">
        <f t="shared" si="3"/>
        <v>-0.33333333333333331</v>
      </c>
      <c r="I15" s="5"/>
      <c r="J15" s="5"/>
      <c r="K15" s="5"/>
      <c r="L15" s="5"/>
      <c r="M15" s="42" t="s">
        <v>501</v>
      </c>
      <c r="N15" s="28" t="s">
        <v>575</v>
      </c>
      <c r="O15" s="29" t="s">
        <v>513</v>
      </c>
    </row>
    <row r="16" spans="1:15" ht="30" x14ac:dyDescent="0.25">
      <c r="A16" s="5"/>
      <c r="B16" s="76" t="str">
        <f>IF(T!$D$2=T!$M$2,M16,IF(T!$D$2=T!$N$2,N16,O16))</f>
        <v>Out of this, a certain student knows the correct answer for 70 questions.</v>
      </c>
      <c r="C16" s="5"/>
      <c r="D16" s="5"/>
      <c r="E16" s="5"/>
      <c r="F16" s="22"/>
      <c r="G16" s="22" t="s">
        <v>593</v>
      </c>
      <c r="H16" s="22">
        <f>SUM(H12:H15)</f>
        <v>0</v>
      </c>
      <c r="I16" s="5"/>
      <c r="J16" s="5"/>
      <c r="K16" s="5"/>
      <c r="L16" s="5"/>
      <c r="M16" s="42" t="s">
        <v>514</v>
      </c>
      <c r="N16" s="28" t="s">
        <v>576</v>
      </c>
      <c r="O16" s="29" t="s">
        <v>516</v>
      </c>
    </row>
    <row r="17" spans="1:15" ht="30" x14ac:dyDescent="0.25">
      <c r="A17" s="5"/>
      <c r="B17" s="59" t="str">
        <f>IF(T!$D$2=T!$M$2,M17,IF(T!$D$2=T!$N$2,N17,O17))</f>
        <v>An exam consists of 10 questions, which are taken randomly from the database.</v>
      </c>
      <c r="C17" s="5"/>
      <c r="D17" s="5"/>
      <c r="E17" s="5"/>
      <c r="F17" s="22"/>
      <c r="G17" s="22"/>
      <c r="H17" s="22"/>
      <c r="I17" s="5"/>
      <c r="J17" s="5"/>
      <c r="K17" s="5"/>
      <c r="L17" s="5"/>
      <c r="M17" s="42" t="s">
        <v>502</v>
      </c>
      <c r="N17" s="28" t="s">
        <v>577</v>
      </c>
      <c r="O17" s="29" t="s">
        <v>517</v>
      </c>
    </row>
    <row r="18" spans="1:15" x14ac:dyDescent="0.25">
      <c r="A18" s="5"/>
      <c r="B18" s="6"/>
      <c r="C18" s="5"/>
      <c r="D18" s="5"/>
      <c r="E18" s="5"/>
      <c r="F18" s="22" t="s">
        <v>594</v>
      </c>
      <c r="G18" s="22">
        <f>70/100</f>
        <v>0.7</v>
      </c>
      <c r="H18" s="22"/>
      <c r="I18" s="5"/>
      <c r="J18" s="5"/>
      <c r="K18" s="5"/>
      <c r="L18" s="5"/>
      <c r="N18" s="28"/>
      <c r="O18" s="29"/>
    </row>
    <row r="19" spans="1:15" x14ac:dyDescent="0.25">
      <c r="A19" s="5"/>
      <c r="B19" s="73" t="str">
        <f>IF(T!$D$2=T!$M$2,M19,IF(T!$D$2=T!$N$2,N19,O19))</f>
        <v>What is the probability that this student …</v>
      </c>
      <c r="C19" s="5"/>
      <c r="D19" s="5"/>
      <c r="E19" s="5"/>
      <c r="F19" s="22" t="s">
        <v>595</v>
      </c>
      <c r="G19" s="22">
        <v>10</v>
      </c>
      <c r="H19" s="22"/>
      <c r="I19" s="5"/>
      <c r="J19" s="5"/>
      <c r="K19" s="5"/>
      <c r="L19" s="5"/>
      <c r="M19" s="42" t="s">
        <v>515</v>
      </c>
      <c r="N19" s="28" t="s">
        <v>580</v>
      </c>
      <c r="O19" s="29" t="s">
        <v>518</v>
      </c>
    </row>
    <row r="20" spans="1:15" x14ac:dyDescent="0.25">
      <c r="A20" s="5"/>
      <c r="B20" s="73" t="str">
        <f>IF(T!$D$2=T!$M$2,M20,IF(T!$D$2=T!$N$2,N20,O20))</f>
        <v>… knows the correct answer for all the 10 questions?</v>
      </c>
      <c r="C20" s="13">
        <f>_xlfn.BINOM.DIST(10,G19,G18,0)</f>
        <v>2.824752489999998E-2</v>
      </c>
      <c r="D20" s="5"/>
      <c r="E20" s="5"/>
      <c r="F20" s="22"/>
      <c r="G20" s="22"/>
      <c r="H20" s="22"/>
      <c r="I20" s="5"/>
      <c r="J20" s="5"/>
      <c r="K20" s="5"/>
      <c r="L20" s="5"/>
      <c r="M20" s="42" t="s">
        <v>503</v>
      </c>
      <c r="N20" s="28" t="s">
        <v>581</v>
      </c>
      <c r="O20" s="29" t="s">
        <v>519</v>
      </c>
    </row>
    <row r="21" spans="1:15" x14ac:dyDescent="0.25">
      <c r="A21" s="5"/>
      <c r="B21" s="73" t="str">
        <f>IF(T!$D$2=T!$M$2,M21,IF(T!$D$2=T!$N$2,N21,O21))</f>
        <v>… knows the correct answer for the 2nd question?</v>
      </c>
      <c r="C21" s="13">
        <f>G18</f>
        <v>0.7</v>
      </c>
      <c r="D21" s="5"/>
      <c r="E21" s="5"/>
      <c r="F21" s="22"/>
      <c r="G21" s="22"/>
      <c r="H21" s="22"/>
      <c r="I21" s="5"/>
      <c r="J21" s="5"/>
      <c r="K21" s="5"/>
      <c r="L21" s="5"/>
      <c r="M21" s="42" t="s">
        <v>504</v>
      </c>
      <c r="N21" s="28" t="s">
        <v>582</v>
      </c>
      <c r="O21" s="29" t="s">
        <v>520</v>
      </c>
    </row>
    <row r="22" spans="1:15" x14ac:dyDescent="0.25">
      <c r="A22" s="5"/>
      <c r="B22" s="73" t="str">
        <f>IF(T!$D$2=T!$M$2,M22,IF(T!$D$2=T!$N$2,N22,O22))</f>
        <v>… knows the correct answer only for the 2nd question?</v>
      </c>
      <c r="C22" s="13">
        <f>G18*(1-G18)^9</f>
        <v>1.3778100000000016E-5</v>
      </c>
      <c r="D22" s="5"/>
      <c r="E22" s="5"/>
      <c r="F22" s="22"/>
      <c r="G22" s="22"/>
      <c r="H22" s="22"/>
      <c r="I22" s="5"/>
      <c r="J22" s="5"/>
      <c r="K22" s="5"/>
      <c r="L22" s="5"/>
      <c r="M22" s="42" t="s">
        <v>523</v>
      </c>
      <c r="N22" s="28" t="s">
        <v>583</v>
      </c>
      <c r="O22" s="29" t="s">
        <v>521</v>
      </c>
    </row>
    <row r="23" spans="1:15" x14ac:dyDescent="0.25">
      <c r="A23" s="5"/>
      <c r="B23" s="73" t="str">
        <f>IF(T!$D$2=T!$M$2,M23,IF(T!$D$2=T!$N$2,N23,O23))</f>
        <v>… knows the correct answer only for 2 questions?</v>
      </c>
      <c r="C23" s="13">
        <f>_xlfn.BINOM.DIST(2,G19,G18,0)</f>
        <v>1.4467005000000047E-3</v>
      </c>
      <c r="D23" s="5"/>
      <c r="E23" s="5"/>
      <c r="F23" s="5"/>
      <c r="G23" s="5"/>
      <c r="H23" s="5"/>
      <c r="I23" s="5"/>
      <c r="J23" s="5"/>
      <c r="K23" s="5"/>
      <c r="L23" s="5"/>
      <c r="M23" s="42" t="s">
        <v>522</v>
      </c>
      <c r="N23" s="28" t="s">
        <v>584</v>
      </c>
      <c r="O23" s="29" t="s">
        <v>524</v>
      </c>
    </row>
    <row r="24" spans="1:15" x14ac:dyDescent="0.25">
      <c r="A24" s="5"/>
      <c r="B24" s="73" t="str">
        <f>IF(T!$D$2=T!$M$2,M24,IF(T!$D$2=T!$N$2,N24,O24))</f>
        <v>… knows the correct answer only for half of the questions?</v>
      </c>
      <c r="C24" s="13">
        <f>_xlfn.BINOM.DIST(5,G19,G18,0)</f>
        <v>0.10291934520000004</v>
      </c>
      <c r="D24" s="5"/>
      <c r="E24" s="5"/>
      <c r="F24" s="5"/>
      <c r="G24" s="5"/>
      <c r="H24" s="5"/>
      <c r="I24" s="5"/>
      <c r="J24" s="5"/>
      <c r="K24" s="5"/>
      <c r="L24" s="5"/>
      <c r="M24" s="42" t="s">
        <v>505</v>
      </c>
      <c r="N24" s="28" t="s">
        <v>585</v>
      </c>
      <c r="O24" s="29" t="s">
        <v>525</v>
      </c>
    </row>
    <row r="25" spans="1:15" x14ac:dyDescent="0.25">
      <c r="A25" s="5"/>
      <c r="B25" s="73" t="str">
        <f>IF(T!$D$2=T!$M$2,M25,IF(T!$D$2=T!$N$2,N25,O25))</f>
        <v>… knows the correct answer only for the first 5 questions?</v>
      </c>
      <c r="C25" s="13">
        <f>G18^5*(1-G18)^5</f>
        <v>4.0841010000000014E-4</v>
      </c>
      <c r="D25" s="5"/>
      <c r="E25" s="5"/>
      <c r="F25" s="5"/>
      <c r="G25" s="5"/>
      <c r="H25" s="5"/>
      <c r="I25" s="5"/>
      <c r="J25" s="5"/>
      <c r="K25" s="5"/>
      <c r="L25" s="5"/>
      <c r="M25" s="42" t="s">
        <v>506</v>
      </c>
      <c r="N25" s="28" t="s">
        <v>586</v>
      </c>
      <c r="O25" s="29" t="s">
        <v>526</v>
      </c>
    </row>
    <row r="26" spans="1:15" x14ac:dyDescent="0.25">
      <c r="A26" s="5"/>
      <c r="B26" s="5"/>
      <c r="C26" s="5"/>
      <c r="D26" s="5"/>
      <c r="E26" s="5"/>
      <c r="F26" s="5"/>
      <c r="G26" s="5"/>
      <c r="H26" s="5"/>
      <c r="I26" s="5"/>
      <c r="J26" s="5"/>
      <c r="K26" s="5"/>
      <c r="L26" s="5"/>
    </row>
    <row r="27" spans="1:15" x14ac:dyDescent="0.25">
      <c r="A27" s="5"/>
      <c r="B27" s="5"/>
      <c r="C27" s="5"/>
      <c r="D27" s="5"/>
      <c r="E27" s="5"/>
      <c r="F27" s="5"/>
      <c r="G27" s="5"/>
      <c r="H27" s="5"/>
      <c r="I27" s="5"/>
      <c r="J27" s="5"/>
      <c r="K27" s="5"/>
      <c r="L27" s="5"/>
    </row>
    <row r="28" spans="1:15" x14ac:dyDescent="0.25">
      <c r="A28" s="5"/>
      <c r="B28" s="5"/>
      <c r="C28" s="5"/>
      <c r="D28" s="5"/>
      <c r="E28" s="5"/>
      <c r="F28" s="5"/>
      <c r="G28" s="5"/>
      <c r="H28" s="5"/>
      <c r="I28" s="5"/>
      <c r="J28" s="5"/>
      <c r="K28" s="5"/>
      <c r="L28" s="5"/>
    </row>
    <row r="29" spans="1:15" x14ac:dyDescent="0.25">
      <c r="A29" s="5"/>
      <c r="B29" s="5"/>
      <c r="C29" s="5"/>
      <c r="D29" s="5"/>
      <c r="E29" s="5"/>
      <c r="F29" s="5"/>
      <c r="G29" s="5"/>
      <c r="H29" s="5"/>
      <c r="I29" s="5"/>
      <c r="J29" s="5"/>
      <c r="K29" s="5"/>
      <c r="L29" s="5"/>
    </row>
    <row r="30" spans="1:15" x14ac:dyDescent="0.25">
      <c r="A30" s="5"/>
      <c r="B30" s="5"/>
      <c r="C30" s="5"/>
      <c r="D30" s="5"/>
      <c r="E30" s="5"/>
      <c r="F30" s="5"/>
      <c r="G30" s="5"/>
      <c r="H30" s="5"/>
      <c r="I30" s="5"/>
      <c r="J30" s="5"/>
      <c r="K30" s="5"/>
      <c r="L30" s="5"/>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00FF"/>
  </sheetPr>
  <dimension ref="A1:O51"/>
  <sheetViews>
    <sheetView workbookViewId="0"/>
  </sheetViews>
  <sheetFormatPr defaultColWidth="0" defaultRowHeight="15" zeroHeight="1" x14ac:dyDescent="0.25"/>
  <cols>
    <col min="1" max="1" width="10.85546875" customWidth="1"/>
    <col min="2" max="5" width="30.85546875" customWidth="1"/>
    <col min="6" max="8" width="19.42578125" customWidth="1"/>
    <col min="9" max="12" width="8.7109375" customWidth="1"/>
    <col min="13" max="15" width="60.85546875" style="42" hidden="1" customWidth="1"/>
    <col min="16" max="16384" width="10.85546875" hidden="1"/>
  </cols>
  <sheetData>
    <row r="1" spans="1:15" x14ac:dyDescent="0.25">
      <c r="A1" s="5"/>
      <c r="B1" s="5"/>
      <c r="C1" s="5"/>
      <c r="D1" s="5"/>
      <c r="E1" s="5"/>
      <c r="F1" s="5"/>
      <c r="G1" s="5"/>
      <c r="H1" s="5"/>
      <c r="I1" s="5"/>
      <c r="J1" s="5"/>
      <c r="K1" s="5"/>
      <c r="L1" s="5"/>
    </row>
    <row r="2" spans="1:15" ht="21.95" customHeight="1" x14ac:dyDescent="0.3">
      <c r="A2" s="5"/>
      <c r="B2" s="87" t="str">
        <f>IF(T!$D$2=T!$M$2,M2,IF(T!$D$2=T!$N$2,N2,O2))</f>
        <v>Review of the Theory</v>
      </c>
      <c r="C2" s="88"/>
      <c r="D2" s="5"/>
      <c r="E2" s="5"/>
      <c r="F2" s="5"/>
      <c r="G2" s="5"/>
      <c r="H2" s="5"/>
      <c r="I2" s="5"/>
      <c r="J2" s="5"/>
      <c r="K2" s="5"/>
      <c r="L2" s="5"/>
      <c r="M2" s="42" t="s">
        <v>399</v>
      </c>
      <c r="N2" s="28" t="s">
        <v>596</v>
      </c>
      <c r="O2" s="29" t="s">
        <v>400</v>
      </c>
    </row>
    <row r="3" spans="1:15" x14ac:dyDescent="0.25">
      <c r="A3" s="5"/>
      <c r="B3" s="5" t="str">
        <f>IF(T!$D$2=T!$M$2,M3,IF(T!$D$2=T!$N$2,N3,O3))</f>
        <v>the most important discrete distributions:</v>
      </c>
      <c r="C3" s="5"/>
      <c r="D3" s="5"/>
      <c r="E3" s="5"/>
      <c r="F3" s="5"/>
      <c r="G3" s="5"/>
      <c r="H3" s="5"/>
      <c r="I3" s="5"/>
      <c r="J3" s="5"/>
      <c r="K3" s="5"/>
      <c r="L3" s="5"/>
      <c r="M3" s="42" t="s">
        <v>401</v>
      </c>
      <c r="N3" s="28" t="s">
        <v>402</v>
      </c>
      <c r="O3" s="29" t="s">
        <v>403</v>
      </c>
    </row>
    <row r="4" spans="1:15" x14ac:dyDescent="0.25">
      <c r="A4" s="5"/>
      <c r="B4" s="14" t="str">
        <f>IF(T!$D$2=T!$M$2,M4,IF(T!$D$2=T!$N$2,N4,O4))</f>
        <v>discrete uniform distribution</v>
      </c>
      <c r="C4" s="5" t="str">
        <f>IF(T!$D$2=T!$M$2,M13,IF(T!$D$2=T!$N$2,N13,O13))</f>
        <v>equally probable discrete outcomes</v>
      </c>
      <c r="D4" s="5"/>
      <c r="E4" s="5"/>
      <c r="F4" s="5"/>
      <c r="G4" s="5"/>
      <c r="H4" s="5"/>
      <c r="I4" s="5"/>
      <c r="J4" s="5"/>
      <c r="K4" s="5"/>
      <c r="L4" s="5"/>
      <c r="M4" s="42" t="s">
        <v>404</v>
      </c>
      <c r="N4" s="28" t="s">
        <v>405</v>
      </c>
      <c r="O4" s="29" t="s">
        <v>406</v>
      </c>
    </row>
    <row r="5" spans="1:15" x14ac:dyDescent="0.25">
      <c r="A5" s="5"/>
      <c r="B5" s="14" t="str">
        <f>IF(T!$D$2=T!$M$2,M5,IF(T!$D$2=T!$N$2,N5,O5))</f>
        <v>binomial distribution</v>
      </c>
      <c r="C5" s="5" t="str">
        <f>IF(T!$D$2=T!$M$2,M14,IF(T!$D$2=T!$N$2,N14,O14))</f>
        <v>what is the probability of having "k" successes out of "n" trials</v>
      </c>
      <c r="D5" s="5"/>
      <c r="E5" s="5"/>
      <c r="F5" s="5"/>
      <c r="G5" s="5"/>
      <c r="H5" s="5"/>
      <c r="I5" s="5"/>
      <c r="J5" s="5"/>
      <c r="K5" s="5"/>
      <c r="L5" s="5"/>
      <c r="M5" s="42" t="s">
        <v>407</v>
      </c>
      <c r="N5" s="28" t="s">
        <v>408</v>
      </c>
      <c r="O5" s="29" t="s">
        <v>409</v>
      </c>
    </row>
    <row r="6" spans="1:15" x14ac:dyDescent="0.25">
      <c r="A6" s="5"/>
      <c r="B6" s="14" t="str">
        <f>IF(T!$D$2=T!$M$2,M6,IF(T!$D$2=T!$N$2,N6,O6))</f>
        <v>geometric ("negbinom") distribution</v>
      </c>
      <c r="C6" s="5" t="str">
        <f>IF(T!$D$2=T!$M$2,M15,IF(T!$D$2=T!$N$2,N15,O15))</f>
        <v>what is the probability that the trial must be repeated "n" times to get a successful outcome</v>
      </c>
      <c r="D6" s="5"/>
      <c r="E6" s="5"/>
      <c r="F6" s="5"/>
      <c r="G6" s="5"/>
      <c r="H6" s="5"/>
      <c r="I6" s="5"/>
      <c r="J6" s="5"/>
      <c r="K6" s="5"/>
      <c r="L6" s="5"/>
      <c r="M6" s="42" t="s">
        <v>410</v>
      </c>
      <c r="N6" s="28" t="s">
        <v>411</v>
      </c>
      <c r="O6" s="29" t="s">
        <v>412</v>
      </c>
    </row>
    <row r="7" spans="1:15" x14ac:dyDescent="0.25">
      <c r="A7" s="5"/>
      <c r="B7" s="14" t="str">
        <f>IF(T!$D$2=T!$M$2,M7,IF(T!$D$2=T!$N$2,N7,O7))</f>
        <v>Poisson-distribution</v>
      </c>
      <c r="C7" s="5" t="str">
        <f>IF(T!$D$2=T!$M$2,M16,IF(T!$D$2=T!$N$2,N16,O16))</f>
        <v>limit distribution of the binomialdistribution if the "p" probability of success is little and the "n" number of trials is big</v>
      </c>
      <c r="D7" s="5"/>
      <c r="E7" s="5"/>
      <c r="F7" s="5"/>
      <c r="G7" s="5"/>
      <c r="H7" s="5"/>
      <c r="I7" s="5"/>
      <c r="J7" s="5"/>
      <c r="K7" s="5"/>
      <c r="L7" s="5"/>
      <c r="M7" s="42" t="s">
        <v>413</v>
      </c>
      <c r="N7" s="28" t="s">
        <v>414</v>
      </c>
      <c r="O7" s="29" t="s">
        <v>415</v>
      </c>
    </row>
    <row r="8" spans="1:15" x14ac:dyDescent="0.25">
      <c r="A8" s="5"/>
      <c r="B8" s="5" t="str">
        <f>IF(T!$D$2=T!$M$2,M8,IF(T!$D$2=T!$N$2,N8,O8))</f>
        <v>the most important continuous distributions:</v>
      </c>
      <c r="C8" s="5"/>
      <c r="D8" s="5"/>
      <c r="E8" s="5"/>
      <c r="F8" s="5"/>
      <c r="G8" s="5"/>
      <c r="H8" s="5"/>
      <c r="I8" s="5"/>
      <c r="J8" s="5"/>
      <c r="K8" s="5"/>
      <c r="L8" s="5"/>
      <c r="M8" s="42" t="s">
        <v>416</v>
      </c>
      <c r="N8" s="28" t="s">
        <v>417</v>
      </c>
      <c r="O8" s="29" t="s">
        <v>418</v>
      </c>
    </row>
    <row r="9" spans="1:15" x14ac:dyDescent="0.25">
      <c r="A9" s="5"/>
      <c r="B9" s="14" t="str">
        <f>IF(T!$D$2=T!$M$2,M9,IF(T!$D$2=T!$N$2,N9,O9))</f>
        <v>normal (Gaussian) distribution</v>
      </c>
      <c r="C9" s="5" t="str">
        <f>IF(T!$D$2=T!$M$2,M18,IF(T!$D$2=T!$N$2,N18,O18))</f>
        <v>limit distribution of the symmetric binomial distribution if "n" is big</v>
      </c>
      <c r="D9" s="5"/>
      <c r="E9" s="5"/>
      <c r="F9" s="5"/>
      <c r="G9" s="5"/>
      <c r="H9" s="5"/>
      <c r="I9" s="5"/>
      <c r="J9" s="5"/>
      <c r="K9" s="5"/>
      <c r="L9" s="5"/>
      <c r="M9" s="42" t="s">
        <v>419</v>
      </c>
      <c r="N9" s="28" t="s">
        <v>420</v>
      </c>
      <c r="O9" s="29" t="s">
        <v>421</v>
      </c>
    </row>
    <row r="10" spans="1:15" x14ac:dyDescent="0.25">
      <c r="A10" s="5"/>
      <c r="B10" s="14" t="str">
        <f>IF(T!$D$2=T!$M$2,M10,IF(T!$D$2=T!$N$2,N10,O10))</f>
        <v>Student's t-distribution</v>
      </c>
      <c r="C10" s="5" t="str">
        <f>IF(T!$D$2=T!$M$2,M19,IF(T!$D$2=T!$N$2,N19,O19))</f>
        <v>estimates normally distributed variables from a sample</v>
      </c>
      <c r="D10" s="5"/>
      <c r="E10" s="5"/>
      <c r="F10" s="5"/>
      <c r="G10" s="5"/>
      <c r="H10" s="5"/>
      <c r="I10" s="5"/>
      <c r="J10" s="5"/>
      <c r="K10" s="5"/>
      <c r="L10" s="5"/>
      <c r="M10" s="42" t="s">
        <v>422</v>
      </c>
      <c r="N10" s="28" t="s">
        <v>423</v>
      </c>
      <c r="O10" s="29" t="s">
        <v>424</v>
      </c>
    </row>
    <row r="11" spans="1:15" ht="17.25" x14ac:dyDescent="0.25">
      <c r="A11" s="5"/>
      <c r="B11" s="14" t="str">
        <f>IF(T!$D$2=T!$M$2,M11,IF(T!$D$2=T!$N$2,N11,O11))</f>
        <v>χ2- (chisquared) distribution</v>
      </c>
      <c r="C11" s="5" t="str">
        <f>IF(T!$D$2=T!$M$2,M20,IF(T!$D$2=T!$N$2,N20,O20))</f>
        <v>distribution of the sum of squares of standard normally distributed independent variables</v>
      </c>
      <c r="D11" s="5"/>
      <c r="E11" s="5"/>
      <c r="F11" s="5"/>
      <c r="G11" s="5"/>
      <c r="H11" s="5"/>
      <c r="I11" s="5"/>
      <c r="J11" s="5"/>
      <c r="K11" s="5"/>
      <c r="L11" s="5"/>
      <c r="M11" s="42" t="s">
        <v>425</v>
      </c>
      <c r="N11" s="28" t="s">
        <v>426</v>
      </c>
      <c r="O11" s="29" t="s">
        <v>427</v>
      </c>
    </row>
    <row r="12" spans="1:15" x14ac:dyDescent="0.25">
      <c r="A12" s="5"/>
      <c r="B12" s="5"/>
      <c r="C12" s="5"/>
      <c r="D12" s="5"/>
      <c r="E12" s="5"/>
      <c r="F12" s="5"/>
      <c r="G12" s="5"/>
      <c r="H12" s="5"/>
      <c r="I12" s="5"/>
      <c r="J12" s="5"/>
      <c r="K12" s="5"/>
      <c r="L12" s="5"/>
      <c r="N12" s="28"/>
      <c r="O12" s="29"/>
    </row>
    <row r="13" spans="1:15" x14ac:dyDescent="0.25">
      <c r="A13" s="5"/>
      <c r="B13" s="5"/>
      <c r="C13" s="5"/>
      <c r="D13" s="5"/>
      <c r="E13" s="5"/>
      <c r="F13" s="5"/>
      <c r="G13" s="5"/>
      <c r="H13" s="5"/>
      <c r="I13" s="5"/>
      <c r="J13" s="5"/>
      <c r="K13" s="5"/>
      <c r="L13" s="5"/>
      <c r="M13" s="42" t="s">
        <v>428</v>
      </c>
      <c r="N13" s="28" t="s">
        <v>429</v>
      </c>
      <c r="O13" s="29" t="s">
        <v>430</v>
      </c>
    </row>
    <row r="14" spans="1:15" x14ac:dyDescent="0.25">
      <c r="A14" s="5"/>
      <c r="B14" s="5"/>
      <c r="C14" s="5"/>
      <c r="D14" s="5"/>
      <c r="E14" s="5"/>
      <c r="F14" s="5"/>
      <c r="G14" s="5"/>
      <c r="H14" s="5"/>
      <c r="I14" s="5"/>
      <c r="J14" s="5"/>
      <c r="K14" s="5"/>
      <c r="L14" s="5"/>
      <c r="M14" s="42" t="s">
        <v>431</v>
      </c>
      <c r="N14" s="28" t="s">
        <v>432</v>
      </c>
      <c r="O14" s="29" t="s">
        <v>433</v>
      </c>
    </row>
    <row r="15" spans="1:15" x14ac:dyDescent="0.25">
      <c r="A15" s="5"/>
      <c r="B15" s="5"/>
      <c r="C15" s="5"/>
      <c r="D15" s="5"/>
      <c r="E15" s="5"/>
      <c r="F15" s="5"/>
      <c r="G15" s="5"/>
      <c r="H15" s="5"/>
      <c r="I15" s="5"/>
      <c r="J15" s="5"/>
      <c r="K15" s="5"/>
      <c r="L15" s="5"/>
      <c r="M15" s="42" t="s">
        <v>434</v>
      </c>
      <c r="N15" s="28" t="s">
        <v>435</v>
      </c>
      <c r="O15" s="29" t="s">
        <v>436</v>
      </c>
    </row>
    <row r="16" spans="1:15" x14ac:dyDescent="0.25">
      <c r="A16" s="5"/>
      <c r="B16" s="5"/>
      <c r="C16" s="5"/>
      <c r="D16" s="5"/>
      <c r="E16" s="5"/>
      <c r="F16" s="5"/>
      <c r="G16" s="5"/>
      <c r="H16" s="5"/>
      <c r="I16" s="5"/>
      <c r="J16" s="5"/>
      <c r="K16" s="5"/>
      <c r="L16" s="5"/>
      <c r="M16" s="42" t="s">
        <v>437</v>
      </c>
      <c r="N16" s="28" t="s">
        <v>438</v>
      </c>
      <c r="O16" s="29" t="s">
        <v>439</v>
      </c>
    </row>
    <row r="17" spans="1:15" x14ac:dyDescent="0.25">
      <c r="A17" s="5"/>
      <c r="B17" s="5"/>
      <c r="C17" s="5"/>
      <c r="D17" s="5"/>
      <c r="E17" s="5"/>
      <c r="F17" s="5"/>
      <c r="G17" s="5"/>
      <c r="H17" s="5"/>
      <c r="I17" s="5"/>
      <c r="J17" s="5"/>
      <c r="K17" s="5"/>
      <c r="L17" s="5"/>
      <c r="N17" s="28"/>
      <c r="O17" s="29"/>
    </row>
    <row r="18" spans="1:15" x14ac:dyDescent="0.25">
      <c r="A18" s="5"/>
      <c r="B18" s="5"/>
      <c r="C18" s="5"/>
      <c r="D18" s="5"/>
      <c r="E18" s="5"/>
      <c r="F18" s="5"/>
      <c r="G18" s="5"/>
      <c r="H18" s="5"/>
      <c r="I18" s="5"/>
      <c r="J18" s="5"/>
      <c r="K18" s="5"/>
      <c r="L18" s="5"/>
      <c r="M18" s="42" t="s">
        <v>440</v>
      </c>
      <c r="N18" s="28" t="s">
        <v>441</v>
      </c>
      <c r="O18" s="29" t="s">
        <v>442</v>
      </c>
    </row>
    <row r="19" spans="1:15" x14ac:dyDescent="0.25">
      <c r="A19" s="5"/>
      <c r="B19" s="5"/>
      <c r="C19" s="5"/>
      <c r="D19" s="5"/>
      <c r="E19" s="5"/>
      <c r="F19" s="5"/>
      <c r="G19" s="5"/>
      <c r="H19" s="5"/>
      <c r="I19" s="5"/>
      <c r="J19" s="5"/>
      <c r="K19" s="5"/>
      <c r="L19" s="5"/>
      <c r="M19" s="42" t="s">
        <v>443</v>
      </c>
      <c r="N19" s="28" t="s">
        <v>444</v>
      </c>
      <c r="O19" s="29" t="s">
        <v>445</v>
      </c>
    </row>
    <row r="20" spans="1:15" x14ac:dyDescent="0.25">
      <c r="A20" s="5"/>
      <c r="B20" s="5"/>
      <c r="C20" s="5"/>
      <c r="D20" s="5"/>
      <c r="E20" s="5"/>
      <c r="F20" s="5"/>
      <c r="G20" s="5"/>
      <c r="H20" s="5"/>
      <c r="I20" s="5"/>
      <c r="J20" s="5"/>
      <c r="K20" s="5"/>
      <c r="L20" s="5"/>
      <c r="M20" s="42" t="s">
        <v>446</v>
      </c>
      <c r="N20" s="28" t="s">
        <v>447</v>
      </c>
      <c r="O20" s="29" t="s">
        <v>448</v>
      </c>
    </row>
    <row r="21" spans="1:15" x14ac:dyDescent="0.25">
      <c r="A21" s="5"/>
      <c r="B21" s="5"/>
      <c r="C21" s="5"/>
      <c r="D21" s="5"/>
      <c r="E21" s="5"/>
      <c r="F21" s="5"/>
      <c r="G21" s="5"/>
      <c r="H21" s="5"/>
      <c r="I21" s="5"/>
      <c r="J21" s="5"/>
      <c r="K21" s="5"/>
      <c r="L21" s="5"/>
      <c r="N21" s="28"/>
      <c r="O21" s="29"/>
    </row>
    <row r="22" spans="1:15" x14ac:dyDescent="0.25">
      <c r="A22" s="5"/>
      <c r="B22" s="5"/>
      <c r="C22" s="5"/>
      <c r="D22" s="5"/>
      <c r="E22" s="5"/>
      <c r="F22" s="5"/>
      <c r="G22" s="5"/>
      <c r="H22" s="5"/>
      <c r="I22" s="5"/>
      <c r="J22" s="5"/>
      <c r="K22" s="5"/>
      <c r="L22" s="5"/>
      <c r="M22" s="42" t="s">
        <v>449</v>
      </c>
      <c r="N22" s="28" t="s">
        <v>450</v>
      </c>
      <c r="O22" s="29" t="s">
        <v>451</v>
      </c>
    </row>
    <row r="23" spans="1:15" x14ac:dyDescent="0.25">
      <c r="A23" s="5"/>
      <c r="B23" s="5"/>
      <c r="C23" s="5"/>
      <c r="D23" s="5"/>
      <c r="E23" s="5"/>
      <c r="F23" s="5"/>
      <c r="G23" s="5"/>
      <c r="H23" s="5"/>
      <c r="I23" s="5"/>
      <c r="J23" s="5"/>
      <c r="K23" s="5"/>
      <c r="L23" s="5"/>
      <c r="M23" s="42" t="str">
        <f>IF(T!$D$2=T!$M$2,M22,IF(T!$D$2=T!$N$2,N22,O22))</f>
        <v>in case of few variation possibilities, one can use combinatorics for calculations</v>
      </c>
      <c r="N23" s="28"/>
      <c r="O23" s="29"/>
    </row>
    <row r="24" spans="1:15" x14ac:dyDescent="0.25">
      <c r="A24" s="5"/>
      <c r="B24" s="5"/>
      <c r="C24" s="5"/>
      <c r="D24" s="5"/>
      <c r="E24" s="5"/>
      <c r="F24" s="5"/>
      <c r="G24" s="5"/>
      <c r="H24" s="5"/>
      <c r="I24" s="5"/>
      <c r="J24" s="5"/>
      <c r="K24" s="5"/>
      <c r="L24" s="5"/>
      <c r="N24" s="28"/>
      <c r="O24" s="29"/>
    </row>
    <row r="25" spans="1:15" x14ac:dyDescent="0.25">
      <c r="A25" s="5"/>
      <c r="B25" s="5"/>
      <c r="C25" s="5"/>
      <c r="D25" s="5"/>
      <c r="E25" s="5"/>
      <c r="F25" s="5"/>
      <c r="G25" s="5"/>
      <c r="H25" s="5"/>
      <c r="I25" s="5"/>
      <c r="J25" s="5"/>
      <c r="K25" s="5"/>
      <c r="L25" s="5"/>
      <c r="M25" s="42" t="s">
        <v>452</v>
      </c>
      <c r="N25" s="28" t="s">
        <v>453</v>
      </c>
      <c r="O25" s="29" t="s">
        <v>454</v>
      </c>
    </row>
    <row r="26" spans="1:15" x14ac:dyDescent="0.25">
      <c r="A26" s="5"/>
      <c r="B26" s="5"/>
      <c r="C26" s="5"/>
      <c r="D26" s="5"/>
      <c r="E26" s="5"/>
      <c r="F26" s="5"/>
      <c r="G26" s="5"/>
      <c r="H26" s="5"/>
      <c r="I26" s="5"/>
      <c r="J26" s="5"/>
      <c r="K26" s="5"/>
      <c r="L26" s="5"/>
      <c r="M26" s="42" t="str">
        <f>IF(T!$D$2=T!$M$2,M25,IF(T!$D$2=T!$N$2,N25,O25))</f>
        <v>in case of "medium" number of variation possibilities, one can calculate with approximating distributions depending on the type of the variable</v>
      </c>
      <c r="N26" s="28"/>
      <c r="O26" s="29"/>
    </row>
    <row r="27" spans="1:15" x14ac:dyDescent="0.25">
      <c r="A27" s="5"/>
      <c r="B27" s="5"/>
      <c r="C27" s="5"/>
      <c r="D27" s="5"/>
      <c r="E27" s="5"/>
      <c r="F27" s="5"/>
      <c r="G27" s="5"/>
      <c r="H27" s="5"/>
      <c r="I27" s="5"/>
      <c r="J27" s="5"/>
      <c r="K27" s="5"/>
      <c r="L27" s="5"/>
      <c r="N27" s="28"/>
      <c r="O27" s="29"/>
    </row>
    <row r="28" spans="1:15" x14ac:dyDescent="0.25">
      <c r="A28" s="5"/>
      <c r="B28" s="5"/>
      <c r="C28" s="5"/>
      <c r="D28" s="5"/>
      <c r="E28" s="5"/>
      <c r="F28" s="5"/>
      <c r="G28" s="5"/>
      <c r="H28" s="5"/>
      <c r="I28" s="5"/>
      <c r="J28" s="5"/>
      <c r="K28" s="5"/>
      <c r="L28" s="5"/>
      <c r="M28" s="42" t="s">
        <v>455</v>
      </c>
      <c r="N28" s="28" t="s">
        <v>456</v>
      </c>
      <c r="O28" s="29" t="s">
        <v>457</v>
      </c>
    </row>
    <row r="29" spans="1:15" x14ac:dyDescent="0.25">
      <c r="A29" s="45"/>
      <c r="B29" s="45"/>
      <c r="C29" s="46"/>
      <c r="D29" s="89"/>
      <c r="E29" s="89"/>
      <c r="F29" s="45"/>
      <c r="G29" s="5"/>
      <c r="H29" s="5"/>
      <c r="I29" s="5"/>
      <c r="J29" s="5"/>
      <c r="K29" s="5"/>
      <c r="L29" s="5"/>
      <c r="M29" s="42" t="str">
        <f>IF(T!$D$2=T!$M$2,M28,IF(T!$D$2=T!$N$2,N28,O28))</f>
        <v>in case of great variation possibilities, one can almost always calculate with normal (or lognormal) distribution</v>
      </c>
      <c r="N29" s="28"/>
      <c r="O29" s="29"/>
    </row>
    <row r="30" spans="1:15" ht="27.95" customHeight="1" x14ac:dyDescent="0.25">
      <c r="A30" s="45"/>
      <c r="B30" s="47"/>
      <c r="C30" s="48"/>
      <c r="D30" s="82"/>
      <c r="E30" s="82"/>
      <c r="F30" s="45"/>
      <c r="G30" s="5"/>
      <c r="H30" s="5"/>
      <c r="I30" s="5"/>
      <c r="J30" s="5"/>
      <c r="K30" s="5"/>
      <c r="L30" s="5"/>
      <c r="N30" s="28"/>
      <c r="O30" s="29"/>
    </row>
    <row r="31" spans="1:15" hidden="1" x14ac:dyDescent="0.25">
      <c r="A31" s="45"/>
      <c r="B31" s="49"/>
      <c r="C31" s="50"/>
      <c r="D31" s="90"/>
      <c r="E31" s="82"/>
      <c r="F31" s="45"/>
      <c r="G31" s="5"/>
      <c r="H31" s="5"/>
      <c r="I31" s="5"/>
      <c r="J31" s="5"/>
      <c r="K31" s="5"/>
      <c r="L31" s="5"/>
    </row>
    <row r="32" spans="1:15" ht="53.1" hidden="1" customHeight="1" x14ac:dyDescent="0.25">
      <c r="A32" s="45"/>
      <c r="B32" s="45"/>
      <c r="C32" s="45"/>
      <c r="D32" s="82"/>
      <c r="E32" s="82"/>
      <c r="F32" s="45"/>
      <c r="G32" s="5"/>
      <c r="H32" s="5"/>
      <c r="I32" s="5"/>
      <c r="J32" s="5"/>
      <c r="K32" s="5"/>
      <c r="L32" s="5"/>
    </row>
    <row r="33" spans="1:15" hidden="1" x14ac:dyDescent="0.25">
      <c r="A33" s="45"/>
      <c r="B33" s="49"/>
      <c r="C33" s="49"/>
      <c r="D33" s="86"/>
      <c r="E33" s="82"/>
      <c r="F33" s="45"/>
      <c r="G33" s="5"/>
      <c r="H33" s="5"/>
      <c r="I33" s="5"/>
      <c r="J33" s="5"/>
      <c r="K33" s="5"/>
      <c r="L33" s="5"/>
    </row>
    <row r="34" spans="1:15" ht="53.1" hidden="1" customHeight="1" x14ac:dyDescent="0.25">
      <c r="A34" s="45"/>
      <c r="B34" s="45"/>
      <c r="C34" s="45"/>
      <c r="D34" s="82"/>
      <c r="E34" s="82"/>
      <c r="F34" s="45"/>
      <c r="G34" s="5"/>
      <c r="H34" s="5"/>
      <c r="I34" s="5"/>
      <c r="J34" s="5"/>
      <c r="K34" s="5"/>
      <c r="L34" s="5"/>
    </row>
    <row r="35" spans="1:15" hidden="1" x14ac:dyDescent="0.25">
      <c r="A35" s="45"/>
      <c r="B35" s="51"/>
      <c r="C35" s="45"/>
      <c r="D35" s="82"/>
      <c r="E35" s="82"/>
      <c r="F35" s="45"/>
      <c r="G35" s="5"/>
      <c r="H35" s="5"/>
      <c r="I35" s="5"/>
      <c r="J35" s="5"/>
      <c r="K35" s="5"/>
      <c r="L35" s="5"/>
    </row>
    <row r="36" spans="1:15" hidden="1" x14ac:dyDescent="0.25">
      <c r="A36" s="45"/>
      <c r="B36" s="45"/>
      <c r="C36" s="49"/>
      <c r="D36" s="86"/>
      <c r="E36" s="82"/>
      <c r="F36" s="45"/>
      <c r="G36" s="5"/>
      <c r="H36" s="5"/>
      <c r="I36" s="5"/>
      <c r="J36" s="5"/>
      <c r="K36" s="5"/>
      <c r="L36" s="5"/>
    </row>
    <row r="37" spans="1:15" ht="36" hidden="1" customHeight="1" x14ac:dyDescent="0.25">
      <c r="A37" s="45"/>
      <c r="B37" s="45"/>
      <c r="C37" s="45"/>
      <c r="D37" s="82"/>
      <c r="E37" s="82"/>
      <c r="F37" s="45"/>
      <c r="G37" s="5"/>
      <c r="H37" s="5"/>
      <c r="I37" s="5"/>
      <c r="J37" s="5"/>
      <c r="K37" s="5"/>
      <c r="L37" s="5"/>
    </row>
    <row r="38" spans="1:15" ht="60" hidden="1" customHeight="1" x14ac:dyDescent="0.25">
      <c r="A38" s="45"/>
      <c r="B38" s="47"/>
      <c r="C38" s="48"/>
      <c r="D38" s="48"/>
      <c r="E38" s="48"/>
      <c r="F38" s="45"/>
      <c r="G38" s="5"/>
      <c r="H38" s="5"/>
      <c r="I38" s="5"/>
      <c r="J38" s="5"/>
      <c r="K38" s="5"/>
      <c r="L38" s="5"/>
    </row>
    <row r="39" spans="1:15" hidden="1" x14ac:dyDescent="0.25">
      <c r="A39" s="45"/>
      <c r="B39" s="49"/>
      <c r="C39" s="50"/>
      <c r="D39" s="49"/>
      <c r="E39" s="50"/>
      <c r="F39" s="45"/>
      <c r="G39" s="5"/>
      <c r="H39" s="5"/>
      <c r="I39" s="5"/>
      <c r="J39" s="5"/>
      <c r="K39" s="5"/>
      <c r="L39" s="5"/>
    </row>
    <row r="40" spans="1:15" ht="48" hidden="1" customHeight="1" x14ac:dyDescent="0.25">
      <c r="A40" s="45"/>
      <c r="B40" s="45"/>
      <c r="C40" s="45"/>
      <c r="D40" s="45"/>
      <c r="E40" s="45"/>
      <c r="F40" s="45"/>
      <c r="G40" s="5"/>
      <c r="H40" s="5"/>
      <c r="I40" s="5"/>
      <c r="J40" s="5"/>
      <c r="K40" s="5"/>
      <c r="L40" s="5"/>
    </row>
    <row r="41" spans="1:15" hidden="1" x14ac:dyDescent="0.25">
      <c r="A41" s="45"/>
      <c r="B41" s="49"/>
      <c r="C41" s="49"/>
      <c r="D41" s="49"/>
      <c r="E41" s="49"/>
      <c r="F41" s="45"/>
      <c r="G41" s="5"/>
      <c r="H41" s="5"/>
      <c r="I41" s="5"/>
      <c r="J41" s="5"/>
      <c r="K41" s="5"/>
      <c r="L41" s="5"/>
      <c r="M41" s="44"/>
      <c r="N41" s="44"/>
      <c r="O41" s="44"/>
    </row>
    <row r="42" spans="1:15" ht="48.95" hidden="1" customHeight="1" x14ac:dyDescent="0.25">
      <c r="A42" s="45"/>
      <c r="B42" s="45"/>
      <c r="C42" s="45"/>
      <c r="D42" s="45"/>
      <c r="E42" s="45"/>
      <c r="F42" s="45"/>
      <c r="G42" s="5"/>
      <c r="H42" s="5"/>
      <c r="I42" s="5"/>
      <c r="J42" s="5"/>
      <c r="K42" s="5"/>
      <c r="L42" s="5"/>
    </row>
    <row r="43" spans="1:15" hidden="1" x14ac:dyDescent="0.25">
      <c r="A43" s="45"/>
      <c r="B43" s="45"/>
      <c r="C43" s="45"/>
      <c r="D43" s="45"/>
      <c r="E43" s="45"/>
      <c r="F43" s="45"/>
      <c r="G43" s="5"/>
      <c r="H43" s="5"/>
      <c r="I43" s="5"/>
      <c r="J43" s="5"/>
      <c r="K43" s="5"/>
      <c r="L43" s="5"/>
    </row>
    <row r="44" spans="1:15" hidden="1" x14ac:dyDescent="0.25">
      <c r="A44" s="45"/>
      <c r="B44" s="52"/>
      <c r="C44" s="45"/>
      <c r="D44" s="45"/>
      <c r="E44" s="45"/>
      <c r="F44" s="45"/>
      <c r="G44" s="5"/>
      <c r="H44" s="5"/>
      <c r="I44" s="5"/>
      <c r="J44" s="5"/>
      <c r="K44" s="5"/>
      <c r="L44" s="5"/>
    </row>
    <row r="45" spans="1:15" hidden="1" x14ac:dyDescent="0.25">
      <c r="A45" s="5"/>
      <c r="B45" s="5"/>
      <c r="C45" s="5"/>
      <c r="D45" s="5"/>
      <c r="E45" s="5"/>
      <c r="F45" s="5"/>
      <c r="G45" s="5"/>
      <c r="H45" s="5"/>
      <c r="I45" s="5"/>
      <c r="J45" s="5"/>
      <c r="K45" s="5"/>
      <c r="L45" s="5"/>
    </row>
    <row r="46" spans="1:15" hidden="1" x14ac:dyDescent="0.25">
      <c r="A46" s="5"/>
      <c r="B46" s="5"/>
      <c r="C46" s="5"/>
      <c r="D46" s="5"/>
      <c r="E46" s="5"/>
      <c r="F46" s="5"/>
      <c r="G46" s="5"/>
      <c r="H46" s="5"/>
      <c r="I46" s="5"/>
      <c r="J46" s="5"/>
      <c r="K46" s="5"/>
      <c r="L46" s="5"/>
    </row>
    <row r="47" spans="1:15" hidden="1" x14ac:dyDescent="0.25">
      <c r="A47" s="5"/>
      <c r="B47" s="5"/>
      <c r="C47" s="5"/>
      <c r="D47" s="5"/>
      <c r="E47" s="5"/>
      <c r="F47" s="5"/>
      <c r="G47" s="5"/>
      <c r="H47" s="5"/>
      <c r="I47" s="5"/>
      <c r="J47" s="5"/>
      <c r="K47" s="5"/>
      <c r="L47" s="5"/>
      <c r="M47" s="44"/>
      <c r="N47" s="44"/>
      <c r="O47" s="44"/>
    </row>
    <row r="48" spans="1:15" hidden="1" x14ac:dyDescent="0.25">
      <c r="A48" s="5"/>
      <c r="B48" s="5"/>
      <c r="C48" s="5"/>
      <c r="D48" s="5"/>
      <c r="E48" s="5"/>
      <c r="F48" s="5"/>
      <c r="G48" s="5"/>
      <c r="H48" s="5"/>
      <c r="I48" s="5"/>
      <c r="J48" s="5"/>
      <c r="K48" s="5"/>
      <c r="L48" s="5"/>
    </row>
    <row r="49" spans="1:15" hidden="1" x14ac:dyDescent="0.25">
      <c r="A49" s="5"/>
      <c r="B49" s="5"/>
      <c r="C49" s="5"/>
      <c r="D49" s="5"/>
      <c r="E49" s="5"/>
      <c r="F49" s="5"/>
      <c r="G49" s="5"/>
      <c r="H49" s="5"/>
      <c r="I49" s="5"/>
      <c r="J49" s="5"/>
      <c r="K49" s="5"/>
      <c r="L49" s="5"/>
    </row>
    <row r="50" spans="1:15" hidden="1" x14ac:dyDescent="0.25">
      <c r="A50" s="5"/>
      <c r="B50" s="5"/>
      <c r="C50" s="5"/>
      <c r="D50" s="5"/>
      <c r="E50" s="5"/>
      <c r="F50" s="5"/>
      <c r="G50" s="5"/>
      <c r="H50" s="5"/>
      <c r="I50" s="5"/>
      <c r="J50" s="5"/>
      <c r="K50" s="5"/>
      <c r="L50" s="5"/>
    </row>
    <row r="51" spans="1:15" hidden="1" x14ac:dyDescent="0.25">
      <c r="M51" s="44"/>
      <c r="N51" s="44"/>
      <c r="O51" s="44"/>
    </row>
  </sheetData>
  <mergeCells count="10">
    <mergeCell ref="D34:E34"/>
    <mergeCell ref="D35:E35"/>
    <mergeCell ref="D36:E36"/>
    <mergeCell ref="D37:E37"/>
    <mergeCell ref="B2:C2"/>
    <mergeCell ref="D29:E29"/>
    <mergeCell ref="D30:E30"/>
    <mergeCell ref="D31:E31"/>
    <mergeCell ref="D32:E32"/>
    <mergeCell ref="D33:E33"/>
  </mergeCells>
  <pageMargins left="0.7" right="0.7" top="0.78740157499999996" bottom="0.78740157499999996"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sheetPr>
  <dimension ref="A1:O94"/>
  <sheetViews>
    <sheetView workbookViewId="0">
      <selection activeCell="D6" sqref="D6"/>
    </sheetView>
  </sheetViews>
  <sheetFormatPr defaultColWidth="0" defaultRowHeight="14.1" customHeight="1" zeroHeight="1" x14ac:dyDescent="0.25"/>
  <cols>
    <col min="1" max="1" width="10.85546875" customWidth="1"/>
    <col min="2" max="2" width="60.85546875" style="1" customWidth="1"/>
    <col min="3" max="3" width="10.85546875" customWidth="1"/>
    <col min="4" max="4" width="3.85546875" customWidth="1"/>
    <col min="5" max="5" width="70.85546875" customWidth="1"/>
    <col min="6" max="6" width="11" customWidth="1"/>
    <col min="7" max="12" width="8.7109375" customWidth="1"/>
    <col min="13" max="13" width="60.85546875" style="42" hidden="1" customWidth="1"/>
    <col min="14" max="14" width="60.85546875" style="28" hidden="1" customWidth="1"/>
    <col min="15" max="15" width="60.85546875" style="29" hidden="1" customWidth="1"/>
    <col min="16" max="16384" width="8.7109375" hidden="1"/>
  </cols>
  <sheetData>
    <row r="1" spans="1:15" ht="15" x14ac:dyDescent="0.25">
      <c r="A1" s="5"/>
      <c r="B1" s="6"/>
      <c r="C1" s="5"/>
      <c r="D1" s="5"/>
      <c r="E1" s="5"/>
      <c r="F1" s="5"/>
      <c r="G1" s="5"/>
      <c r="H1" s="5"/>
      <c r="I1" s="5"/>
      <c r="J1" s="5"/>
      <c r="K1" s="5"/>
      <c r="L1" s="5"/>
    </row>
    <row r="2" spans="1:15" ht="20.25" x14ac:dyDescent="0.3">
      <c r="A2" s="5"/>
      <c r="B2" s="7" t="str">
        <f>IF(T!$D$2=T!$M$2,M2,IF(T!$D$2=T!$N$2,N2,O2))</f>
        <v>Give the asked values in the green cells.</v>
      </c>
      <c r="C2" s="5"/>
      <c r="D2" s="5"/>
      <c r="E2" s="5"/>
      <c r="F2" s="5"/>
      <c r="G2" s="5"/>
      <c r="H2" s="5"/>
      <c r="I2" s="5"/>
      <c r="J2" s="5"/>
      <c r="K2" s="5"/>
      <c r="L2" s="5"/>
      <c r="M2" s="42" t="s">
        <v>123</v>
      </c>
      <c r="N2" s="28" t="s">
        <v>239</v>
      </c>
      <c r="O2" s="29" t="s">
        <v>124</v>
      </c>
    </row>
    <row r="3" spans="1:15" ht="15" x14ac:dyDescent="0.25">
      <c r="A3" s="5"/>
      <c r="B3" s="6"/>
      <c r="C3" s="5"/>
      <c r="D3" s="5"/>
      <c r="E3" s="53"/>
      <c r="F3" s="5"/>
      <c r="G3" s="5"/>
      <c r="H3" s="5"/>
      <c r="I3" s="5"/>
      <c r="J3" s="5"/>
      <c r="K3" s="5"/>
      <c r="L3" s="5"/>
    </row>
    <row r="4" spans="1:15" ht="30" x14ac:dyDescent="0.25">
      <c r="A4" s="5"/>
      <c r="B4" s="58" t="str">
        <f>IF(T!$D$2=T!$M$2,M4,IF(T!$D$2=T!$N$2,N4,O4))</f>
        <v>A series of coin tosses are carried out with a regular (unbiased) coin.</v>
      </c>
      <c r="C4" s="5"/>
      <c r="D4" s="5"/>
      <c r="E4" s="53"/>
      <c r="F4" s="5"/>
      <c r="G4" s="5"/>
      <c r="H4" s="5"/>
      <c r="I4" s="5"/>
      <c r="J4" s="5"/>
      <c r="K4" s="5"/>
      <c r="L4" s="5"/>
      <c r="M4" s="42" t="s">
        <v>39</v>
      </c>
      <c r="N4" s="28" t="s">
        <v>459</v>
      </c>
      <c r="O4" s="29" t="s">
        <v>56</v>
      </c>
    </row>
    <row r="5" spans="1:15" ht="15" x14ac:dyDescent="0.25">
      <c r="A5" s="5"/>
      <c r="B5" s="59" t="str">
        <f>IF(T!$D$2=T!$M$2,M5,IF(T!$D$2=T!$N$2,N5,O5))</f>
        <v>What is the probability that …</v>
      </c>
      <c r="C5" s="5"/>
      <c r="D5" s="5"/>
      <c r="E5" s="53"/>
      <c r="F5" s="5"/>
      <c r="G5" s="5"/>
      <c r="H5" s="5"/>
      <c r="I5" s="5"/>
      <c r="J5" s="5"/>
      <c r="K5" s="5"/>
      <c r="L5" s="5"/>
      <c r="M5" s="42" t="s">
        <v>40</v>
      </c>
      <c r="N5" s="28" t="s">
        <v>238</v>
      </c>
      <c r="O5" s="29" t="s">
        <v>57</v>
      </c>
    </row>
    <row r="6" spans="1:15" ht="15" x14ac:dyDescent="0.25">
      <c r="A6" s="5"/>
      <c r="B6" s="4" t="str">
        <f>IF(T!$D$2=T!$M$2,M6,IF(T!$D$2=T!$N$2,N6,O6))</f>
        <v>… flipping the coin once, we get heads?</v>
      </c>
      <c r="C6" s="13"/>
      <c r="D6" s="57" t="str">
        <f>IF(C6="","×",IF(C6='1m'!C6,"✓","×"))</f>
        <v>×</v>
      </c>
      <c r="E6" s="53"/>
      <c r="F6" s="5"/>
      <c r="G6" s="5"/>
      <c r="H6" s="5"/>
      <c r="I6" s="5"/>
      <c r="J6" s="5"/>
      <c r="K6" s="5"/>
      <c r="L6" s="5"/>
      <c r="M6" s="42" t="s">
        <v>41</v>
      </c>
      <c r="N6" s="28" t="s">
        <v>460</v>
      </c>
      <c r="O6" s="29" t="s">
        <v>58</v>
      </c>
    </row>
    <row r="7" spans="1:15" ht="15" x14ac:dyDescent="0.25">
      <c r="A7" s="5"/>
      <c r="B7" s="4" t="str">
        <f>IF(T!$D$2=T!$M$2,M7,IF(T!$D$2=T!$N$2,N7,O7))</f>
        <v>… out of two flips we get heads exactly once?</v>
      </c>
      <c r="C7" s="13"/>
      <c r="D7" s="57" t="str">
        <f>IF(C7="","×",IF(C7='1m'!C7,"✓","×"))</f>
        <v>×</v>
      </c>
      <c r="E7" s="53"/>
      <c r="F7" s="5"/>
      <c r="G7" s="5"/>
      <c r="H7" s="5"/>
      <c r="I7" s="5"/>
      <c r="J7" s="5"/>
      <c r="K7" s="5"/>
      <c r="L7" s="5"/>
      <c r="M7" s="42" t="s">
        <v>42</v>
      </c>
      <c r="N7" s="28" t="s">
        <v>52</v>
      </c>
      <c r="O7" s="29" t="s">
        <v>59</v>
      </c>
    </row>
    <row r="8" spans="1:15" ht="15" x14ac:dyDescent="0.25">
      <c r="A8" s="5"/>
      <c r="B8" s="4" t="str">
        <f>IF(T!$D$2=T!$M$2,M8,IF(T!$D$2=T!$N$2,N8,O8))</f>
        <v>… out of two flips we get heads not more than once?</v>
      </c>
      <c r="C8" s="13"/>
      <c r="D8" s="57" t="str">
        <f>IF(C8="","×",IF(C8='1m'!C8,"✓","×"))</f>
        <v>×</v>
      </c>
      <c r="E8" s="53"/>
      <c r="F8" s="5"/>
      <c r="G8" s="5"/>
      <c r="H8" s="5"/>
      <c r="I8" s="5"/>
      <c r="J8" s="5"/>
      <c r="K8" s="5"/>
      <c r="L8" s="5"/>
      <c r="M8" s="42" t="s">
        <v>43</v>
      </c>
      <c r="N8" s="28" t="s">
        <v>53</v>
      </c>
      <c r="O8" s="29" t="s">
        <v>60</v>
      </c>
    </row>
    <row r="9" spans="1:15" ht="15" x14ac:dyDescent="0.25">
      <c r="A9" s="5"/>
      <c r="B9" s="4" t="str">
        <f>IF(T!$D$2=T!$M$2,M9,IF(T!$D$2=T!$N$2,N9,O9))</f>
        <v>… out of two flips we get at least one heads?</v>
      </c>
      <c r="C9" s="13"/>
      <c r="D9" s="57" t="str">
        <f>IF(C9="","×",IF(C9='1m'!C9,"✓","×"))</f>
        <v>×</v>
      </c>
      <c r="E9" s="53"/>
      <c r="F9" s="5"/>
      <c r="G9" s="5"/>
      <c r="H9" s="5"/>
      <c r="I9" s="5"/>
      <c r="J9" s="5"/>
      <c r="K9" s="5"/>
      <c r="L9" s="5"/>
      <c r="M9" s="42" t="s">
        <v>44</v>
      </c>
      <c r="N9" s="28" t="s">
        <v>54</v>
      </c>
      <c r="O9" s="29" t="s">
        <v>61</v>
      </c>
    </row>
    <row r="10" spans="1:15" ht="15" x14ac:dyDescent="0.25">
      <c r="A10" s="5"/>
      <c r="B10" s="4" t="str">
        <f>IF(T!$D$2=T!$M$2,M10,IF(T!$D$2=T!$N$2,N10,O10))</f>
        <v>… out of two flips we get no heads at all?</v>
      </c>
      <c r="C10" s="13"/>
      <c r="D10" s="57" t="str">
        <f>IF(C10="","×",IF(C10='1m'!C10,"✓","×"))</f>
        <v>×</v>
      </c>
      <c r="E10" s="54"/>
      <c r="F10" s="5"/>
      <c r="G10" s="5"/>
      <c r="H10" s="5"/>
      <c r="I10" s="5"/>
      <c r="J10" s="5"/>
      <c r="K10" s="5"/>
      <c r="L10" s="5"/>
      <c r="M10" s="42" t="s">
        <v>45</v>
      </c>
      <c r="N10" s="28" t="s">
        <v>55</v>
      </c>
      <c r="O10" s="29" t="s">
        <v>62</v>
      </c>
    </row>
    <row r="11" spans="1:15" ht="15" x14ac:dyDescent="0.25">
      <c r="A11" s="5"/>
      <c r="B11" s="4" t="str">
        <f>IF(T!$D$2=T!$M$2,M11,IF(T!$D$2=T!$N$2,N11,O11))</f>
        <v>… out of ten flips we get exactly one heads?</v>
      </c>
      <c r="C11" s="13"/>
      <c r="D11" s="57" t="str">
        <f>IF(C11="","×",IF(C11='1m'!C11,"✓","×"))</f>
        <v>×</v>
      </c>
      <c r="E11" s="55"/>
      <c r="F11" s="5"/>
      <c r="G11" s="5"/>
      <c r="H11" s="5"/>
      <c r="I11" s="5"/>
      <c r="J11" s="5"/>
      <c r="K11" s="5"/>
      <c r="L11" s="5"/>
      <c r="M11" s="42" t="s">
        <v>46</v>
      </c>
      <c r="N11" s="28" t="s">
        <v>86</v>
      </c>
      <c r="O11" s="29" t="s">
        <v>63</v>
      </c>
    </row>
    <row r="12" spans="1:15" ht="15" x14ac:dyDescent="0.25">
      <c r="A12" s="5"/>
      <c r="B12" s="4" t="str">
        <f>IF(T!$D$2=T!$M$2,M12,IF(T!$D$2=T!$N$2,N12,O12))</f>
        <v>… out of ten flips we get at most one heads?</v>
      </c>
      <c r="C12" s="13"/>
      <c r="D12" s="57" t="str">
        <f>IF(C12="","×",IF(C12='1m'!C12,"✓","×"))</f>
        <v>×</v>
      </c>
      <c r="E12" s="54"/>
      <c r="F12" s="5"/>
      <c r="G12" s="5"/>
      <c r="H12" s="5"/>
      <c r="I12" s="5"/>
      <c r="J12" s="5"/>
      <c r="K12" s="5"/>
      <c r="L12" s="5"/>
      <c r="M12" s="42" t="s">
        <v>47</v>
      </c>
      <c r="N12" s="28" t="s">
        <v>87</v>
      </c>
      <c r="O12" s="29" t="s">
        <v>64</v>
      </c>
    </row>
    <row r="13" spans="1:15" ht="15" x14ac:dyDescent="0.25">
      <c r="A13" s="5"/>
      <c r="B13" s="4" t="str">
        <f>IF(T!$D$2=T!$M$2,M13,IF(T!$D$2=T!$N$2,N13,O13))</f>
        <v>… out of ten flips we get at least one heads?</v>
      </c>
      <c r="C13" s="13"/>
      <c r="D13" s="57" t="str">
        <f>IF(C13="","×",IF(C13='1m'!C13,"✓","×"))</f>
        <v>×</v>
      </c>
      <c r="E13" s="54"/>
      <c r="F13" s="5"/>
      <c r="G13" s="5"/>
      <c r="H13" s="5"/>
      <c r="I13" s="5"/>
      <c r="J13" s="5"/>
      <c r="K13" s="5"/>
      <c r="L13" s="5"/>
      <c r="M13" s="42" t="s">
        <v>48</v>
      </c>
      <c r="N13" s="28" t="s">
        <v>88</v>
      </c>
      <c r="O13" s="29" t="s">
        <v>65</v>
      </c>
    </row>
    <row r="14" spans="1:15" ht="15" x14ac:dyDescent="0.25">
      <c r="A14" s="5"/>
      <c r="B14" s="4" t="str">
        <f>IF(T!$D$2=T!$M$2,M14,IF(T!$D$2=T!$N$2,N14,O14))</f>
        <v>… out of ten flips we get exactly five heads?</v>
      </c>
      <c r="C14" s="13"/>
      <c r="D14" s="57" t="str">
        <f>IF(C14="","×",IF(C14='1m'!C14,"✓","×"))</f>
        <v>×</v>
      </c>
      <c r="E14" s="54"/>
      <c r="F14" s="5"/>
      <c r="G14" s="5"/>
      <c r="H14" s="5"/>
      <c r="I14" s="5"/>
      <c r="J14" s="5"/>
      <c r="K14" s="5"/>
      <c r="L14" s="5"/>
      <c r="M14" s="42" t="s">
        <v>49</v>
      </c>
      <c r="N14" s="28" t="s">
        <v>89</v>
      </c>
      <c r="O14" s="29" t="s">
        <v>66</v>
      </c>
    </row>
    <row r="15" spans="1:15" ht="15" x14ac:dyDescent="0.25">
      <c r="A15" s="5"/>
      <c r="B15" s="4" t="str">
        <f>IF(T!$D$2=T!$M$2,M15,IF(T!$D$2=T!$N$2,N15,O15))</f>
        <v>… out of ten flips we get at most five heads?</v>
      </c>
      <c r="C15" s="13"/>
      <c r="D15" s="57" t="str">
        <f>IF(C15="","×",IF(C15='1m'!C15,"✓","×"))</f>
        <v>×</v>
      </c>
      <c r="E15" s="54"/>
      <c r="F15" s="5"/>
      <c r="G15" s="5"/>
      <c r="H15" s="5"/>
      <c r="I15" s="5"/>
      <c r="J15" s="5"/>
      <c r="K15" s="5"/>
      <c r="L15" s="5"/>
      <c r="M15" s="42" t="s">
        <v>50</v>
      </c>
      <c r="N15" s="28" t="s">
        <v>90</v>
      </c>
      <c r="O15" s="29" t="s">
        <v>103</v>
      </c>
    </row>
    <row r="16" spans="1:15" ht="15" x14ac:dyDescent="0.25">
      <c r="A16" s="5"/>
      <c r="B16" s="4" t="str">
        <f>IF(T!$D$2=T!$M$2,M16,IF(T!$D$2=T!$N$2,N16,O16))</f>
        <v>… out of ten flips we get at least five heads?</v>
      </c>
      <c r="C16" s="13"/>
      <c r="D16" s="57" t="str">
        <f>IF(C16="","×",IF(C16='1m'!C16,"✓","×"))</f>
        <v>×</v>
      </c>
      <c r="E16" s="54"/>
      <c r="F16" s="5"/>
      <c r="G16" s="5"/>
      <c r="H16" s="5"/>
      <c r="I16" s="5"/>
      <c r="J16" s="5"/>
      <c r="K16" s="5"/>
      <c r="L16" s="5"/>
      <c r="M16" s="42" t="s">
        <v>67</v>
      </c>
      <c r="N16" s="28" t="s">
        <v>91</v>
      </c>
      <c r="O16" s="29" t="s">
        <v>104</v>
      </c>
    </row>
    <row r="17" spans="1:15" ht="30" x14ac:dyDescent="0.25">
      <c r="A17" s="5"/>
      <c r="B17" s="4" t="str">
        <f>IF(T!$D$2=T!$M$2,M17,IF(T!$D$2=T!$N$2,N17,O17))</f>
        <v>… after ten flips, all resulting heads, the result of the 11th flip will again be heads?</v>
      </c>
      <c r="C17" s="13"/>
      <c r="D17" s="57" t="str">
        <f>IF(C17="","×",IF(C17='1m'!C17,"✓","×"))</f>
        <v>×</v>
      </c>
      <c r="E17" s="54"/>
      <c r="F17" s="5"/>
      <c r="G17" s="5"/>
      <c r="H17" s="5"/>
      <c r="I17" s="5"/>
      <c r="J17" s="5"/>
      <c r="K17" s="5"/>
      <c r="L17" s="5"/>
      <c r="M17" s="42" t="s">
        <v>68</v>
      </c>
      <c r="N17" s="28" t="s">
        <v>461</v>
      </c>
      <c r="O17" s="29" t="s">
        <v>105</v>
      </c>
    </row>
    <row r="18" spans="1:15" ht="15" x14ac:dyDescent="0.25">
      <c r="A18" s="5"/>
      <c r="B18" s="4" t="str">
        <f>IF(T!$D$2=T!$M$2,M18,IF(T!$D$2=T!$N$2,N18,O18))</f>
        <v>… out of ten flips we get only the fifth time heads?</v>
      </c>
      <c r="C18" s="13"/>
      <c r="D18" s="57" t="str">
        <f>IF(C18="","×",IF(C18='1m'!C18,"✓","×"))</f>
        <v>×</v>
      </c>
      <c r="E18" s="56"/>
      <c r="F18" s="5"/>
      <c r="G18" s="5"/>
      <c r="H18" s="5"/>
      <c r="I18" s="5"/>
      <c r="J18" s="5"/>
      <c r="K18" s="5"/>
      <c r="L18" s="5"/>
      <c r="M18" s="42" t="s">
        <v>69</v>
      </c>
      <c r="N18" s="28" t="s">
        <v>462</v>
      </c>
      <c r="O18" s="29" t="s">
        <v>106</v>
      </c>
    </row>
    <row r="19" spans="1:15" ht="15" x14ac:dyDescent="0.25">
      <c r="A19" s="5"/>
      <c r="B19" s="6"/>
      <c r="C19" s="5"/>
      <c r="D19" s="56"/>
      <c r="E19" s="56"/>
      <c r="F19" s="5"/>
      <c r="G19" s="5"/>
      <c r="H19" s="5"/>
      <c r="I19" s="5"/>
      <c r="J19" s="5"/>
      <c r="K19" s="5"/>
      <c r="L19" s="5"/>
    </row>
    <row r="20" spans="1:15" ht="15" x14ac:dyDescent="0.25">
      <c r="A20" s="5"/>
      <c r="B20" s="58" t="str">
        <f>IF(T!$D$2=T!$M$2,M20,IF(T!$D$2=T!$N$2,N20,O20))</f>
        <v>Now we are repeting the coin flipping as long as we get heads.</v>
      </c>
      <c r="C20" s="56"/>
      <c r="D20" s="56"/>
      <c r="E20" s="56"/>
      <c r="F20" s="5"/>
      <c r="G20" s="5"/>
      <c r="H20" s="5"/>
      <c r="I20" s="5"/>
      <c r="J20" s="5"/>
      <c r="K20" s="5"/>
      <c r="L20" s="5"/>
      <c r="M20" s="42" t="s">
        <v>70</v>
      </c>
      <c r="N20" s="28" t="s">
        <v>463</v>
      </c>
      <c r="O20" s="29" t="s">
        <v>339</v>
      </c>
    </row>
    <row r="21" spans="1:15" ht="15" x14ac:dyDescent="0.25">
      <c r="A21" s="5"/>
      <c r="B21" s="59" t="str">
        <f>IF(T!$D$2=T!$M$2,M21,IF(T!$D$2=T!$N$2,N21,O21))</f>
        <v>What is the probability that ...</v>
      </c>
      <c r="C21" s="53"/>
      <c r="D21" s="53"/>
      <c r="E21" s="53"/>
      <c r="F21" s="5"/>
      <c r="G21" s="5"/>
      <c r="H21" s="5"/>
      <c r="I21" s="5"/>
      <c r="J21" s="5"/>
      <c r="K21" s="5"/>
      <c r="L21" s="5"/>
      <c r="M21" s="42" t="s">
        <v>0</v>
      </c>
      <c r="N21" s="28" t="s">
        <v>51</v>
      </c>
      <c r="O21" s="29" t="s">
        <v>107</v>
      </c>
    </row>
    <row r="22" spans="1:15" ht="15" x14ac:dyDescent="0.25">
      <c r="A22" s="5"/>
      <c r="B22" s="4" t="str">
        <f>IF(T!$D$2=T!$M$2,M22,IF(T!$D$2=T!$N$2,N22,O22))</f>
        <v>… we get heads exactly for the fourth time?</v>
      </c>
      <c r="C22" s="13"/>
      <c r="D22" s="57" t="str">
        <f>IF(C22="","×",IF(C22='1m'!C22,"✓","×"))</f>
        <v>×</v>
      </c>
      <c r="E22" s="54"/>
      <c r="F22" s="5"/>
      <c r="G22" s="5"/>
      <c r="H22" s="5"/>
      <c r="I22" s="5"/>
      <c r="J22" s="5"/>
      <c r="K22" s="5"/>
      <c r="L22" s="5"/>
      <c r="M22" s="42" t="s">
        <v>71</v>
      </c>
      <c r="N22" s="28" t="s">
        <v>92</v>
      </c>
      <c r="O22" s="29" t="s">
        <v>108</v>
      </c>
    </row>
    <row r="23" spans="1:15" ht="15" x14ac:dyDescent="0.25">
      <c r="A23" s="5"/>
      <c r="B23" s="4" t="str">
        <f>IF(T!$D$2=T!$M$2,M23,IF(T!$D$2=T!$N$2,N23,O23))</f>
        <v>… we get heads at most for the fourth time?</v>
      </c>
      <c r="C23" s="13"/>
      <c r="D23" s="57" t="str">
        <f>IF(C23="","×",IF(C23='1m'!C23,"✓","×"))</f>
        <v>×</v>
      </c>
      <c r="E23" s="54"/>
      <c r="F23" s="5"/>
      <c r="G23" s="5"/>
      <c r="H23" s="5"/>
      <c r="I23" s="5"/>
      <c r="J23" s="5"/>
      <c r="K23" s="5"/>
      <c r="L23" s="5"/>
      <c r="M23" s="42" t="s">
        <v>72</v>
      </c>
      <c r="N23" s="28" t="s">
        <v>464</v>
      </c>
      <c r="O23" s="29" t="s">
        <v>109</v>
      </c>
    </row>
    <row r="24" spans="1:15" ht="15" x14ac:dyDescent="0.25">
      <c r="A24" s="5"/>
      <c r="B24" s="4" t="str">
        <f>IF(T!$D$2=T!$M$2,M24,IF(T!$D$2=T!$N$2,N24,O24))</f>
        <v>… we get heads exactly for the tenth time?</v>
      </c>
      <c r="C24" s="13"/>
      <c r="D24" s="57" t="str">
        <f>IF(C24="","×",IF(C24='1m'!C24,"✓","×"))</f>
        <v>×</v>
      </c>
      <c r="E24" s="54"/>
      <c r="F24" s="5"/>
      <c r="G24" s="5"/>
      <c r="H24" s="5"/>
      <c r="I24" s="5"/>
      <c r="J24" s="5"/>
      <c r="K24" s="5"/>
      <c r="L24" s="5"/>
      <c r="M24" s="42" t="s">
        <v>73</v>
      </c>
      <c r="N24" s="28" t="s">
        <v>93</v>
      </c>
      <c r="O24" s="29" t="s">
        <v>110</v>
      </c>
    </row>
    <row r="25" spans="1:15" ht="15" x14ac:dyDescent="0.25">
      <c r="A25" s="5"/>
      <c r="B25" s="4" t="str">
        <f>IF(T!$D$2=T!$M$2,M25,IF(T!$D$2=T!$N$2,N25,O25))</f>
        <v>… we get heads at most for the tenth time?</v>
      </c>
      <c r="C25" s="13"/>
      <c r="D25" s="57" t="str">
        <f>IF(C25="","×",IF(C25='1m'!C25,"✓","×"))</f>
        <v>×</v>
      </c>
      <c r="E25" s="54"/>
      <c r="F25" s="5"/>
      <c r="G25" s="5"/>
      <c r="H25" s="5"/>
      <c r="I25" s="5"/>
      <c r="J25" s="5"/>
      <c r="K25" s="5"/>
      <c r="L25" s="5"/>
      <c r="M25" s="42" t="s">
        <v>74</v>
      </c>
      <c r="N25" s="28" t="s">
        <v>465</v>
      </c>
      <c r="O25" s="29" t="s">
        <v>111</v>
      </c>
    </row>
    <row r="26" spans="1:15" ht="15" x14ac:dyDescent="0.25">
      <c r="A26" s="5"/>
      <c r="B26" s="6"/>
      <c r="C26" s="5"/>
      <c r="D26" s="5"/>
      <c r="E26" s="53"/>
      <c r="F26" s="5"/>
      <c r="G26" s="5"/>
      <c r="H26" s="5"/>
      <c r="I26" s="5"/>
      <c r="J26" s="5"/>
      <c r="K26" s="5"/>
      <c r="L26" s="5"/>
    </row>
    <row r="27" spans="1:15" ht="15" x14ac:dyDescent="0.25">
      <c r="A27" s="5"/>
      <c r="B27" s="6"/>
      <c r="C27" s="5"/>
      <c r="D27" s="5"/>
      <c r="E27" s="53"/>
      <c r="F27" s="5"/>
      <c r="G27" s="8"/>
      <c r="H27" s="5"/>
      <c r="I27" s="5"/>
      <c r="J27" s="5"/>
      <c r="K27" s="5"/>
      <c r="L27" s="5"/>
      <c r="M27" s="42" t="s">
        <v>293</v>
      </c>
      <c r="N27" s="28" t="s">
        <v>294</v>
      </c>
      <c r="O27" s="29" t="s">
        <v>295</v>
      </c>
    </row>
    <row r="28" spans="1:15" ht="15" x14ac:dyDescent="0.25">
      <c r="A28" s="5"/>
      <c r="B28" s="6"/>
      <c r="C28" s="5"/>
      <c r="D28" s="5"/>
      <c r="E28" s="5"/>
      <c r="F28" s="5"/>
      <c r="G28" s="8"/>
      <c r="H28" s="5"/>
      <c r="I28" s="5"/>
      <c r="J28" s="5"/>
      <c r="K28" s="5"/>
      <c r="L28" s="5"/>
      <c r="M28" s="42" t="s">
        <v>478</v>
      </c>
      <c r="N28" s="28" t="s">
        <v>466</v>
      </c>
      <c r="O28" s="29" t="s">
        <v>480</v>
      </c>
    </row>
    <row r="29" spans="1:15" ht="15" x14ac:dyDescent="0.25">
      <c r="A29" s="5"/>
      <c r="B29" s="6"/>
      <c r="C29" s="5"/>
      <c r="D29" s="5"/>
      <c r="E29" s="5"/>
      <c r="F29" s="5"/>
      <c r="G29" s="8"/>
      <c r="H29" s="5"/>
      <c r="I29" s="5"/>
      <c r="J29" s="5"/>
      <c r="K29" s="5"/>
      <c r="L29" s="5"/>
      <c r="M29" s="42" t="s">
        <v>479</v>
      </c>
      <c r="N29" s="28" t="s">
        <v>467</v>
      </c>
      <c r="O29" s="29" t="s">
        <v>481</v>
      </c>
    </row>
    <row r="30" spans="1:15" ht="15" x14ac:dyDescent="0.25">
      <c r="A30" s="5"/>
      <c r="B30" s="6"/>
      <c r="C30" s="5"/>
      <c r="D30" s="5"/>
      <c r="E30" s="5"/>
      <c r="F30" s="5"/>
      <c r="G30" s="8"/>
      <c r="H30" s="5"/>
      <c r="I30" s="5"/>
      <c r="J30" s="5"/>
      <c r="K30" s="5"/>
      <c r="L30" s="5"/>
      <c r="M30" s="42" t="s">
        <v>483</v>
      </c>
      <c r="N30" s="28" t="s">
        <v>468</v>
      </c>
      <c r="O30" s="29" t="s">
        <v>482</v>
      </c>
    </row>
    <row r="31" spans="1:15" ht="15" x14ac:dyDescent="0.25">
      <c r="A31" s="5"/>
      <c r="B31" s="6"/>
      <c r="C31" s="5"/>
      <c r="D31" s="5"/>
      <c r="E31" s="5"/>
      <c r="F31" s="5"/>
      <c r="G31" s="8"/>
      <c r="H31" s="5"/>
      <c r="I31" s="5"/>
      <c r="J31" s="5"/>
      <c r="K31" s="5"/>
      <c r="L31" s="5"/>
      <c r="M31" s="42" t="s">
        <v>477</v>
      </c>
      <c r="N31" s="28" t="s">
        <v>279</v>
      </c>
      <c r="O31" s="29" t="s">
        <v>280</v>
      </c>
    </row>
    <row r="32" spans="1:15" ht="15" x14ac:dyDescent="0.25">
      <c r="A32" s="5"/>
      <c r="B32" s="5"/>
      <c r="C32" s="5"/>
      <c r="D32" s="5"/>
      <c r="E32" s="5"/>
      <c r="F32" s="5"/>
      <c r="G32" s="8"/>
      <c r="H32" s="5"/>
      <c r="I32" s="5"/>
      <c r="J32" s="5"/>
      <c r="K32" s="5"/>
      <c r="L32" s="5"/>
      <c r="M32" s="42" t="s">
        <v>283</v>
      </c>
      <c r="N32" s="28" t="s">
        <v>469</v>
      </c>
      <c r="O32" s="29" t="s">
        <v>285</v>
      </c>
    </row>
    <row r="33" spans="1:15" ht="15" x14ac:dyDescent="0.25">
      <c r="A33" s="5"/>
      <c r="B33" s="6"/>
      <c r="C33" s="5"/>
      <c r="D33" s="5"/>
      <c r="E33" s="5"/>
      <c r="F33" s="5"/>
      <c r="G33" s="5"/>
      <c r="H33" s="5"/>
      <c r="I33" s="5"/>
      <c r="J33" s="5"/>
      <c r="K33" s="5"/>
      <c r="L33" s="5"/>
      <c r="M33" s="42" t="s">
        <v>484</v>
      </c>
      <c r="N33" s="28" t="s">
        <v>470</v>
      </c>
      <c r="O33" s="29" t="s">
        <v>486</v>
      </c>
    </row>
    <row r="34" spans="1:15" ht="15" x14ac:dyDescent="0.25">
      <c r="A34" s="5"/>
      <c r="B34" s="6"/>
      <c r="C34" s="5"/>
      <c r="D34" s="5"/>
      <c r="E34" s="5"/>
      <c r="F34" s="5"/>
      <c r="G34" s="5"/>
      <c r="H34" s="5"/>
      <c r="I34" s="5"/>
      <c r="J34" s="5"/>
      <c r="K34" s="5"/>
      <c r="L34" s="5"/>
      <c r="M34" s="42" t="s">
        <v>485</v>
      </c>
      <c r="N34" s="28" t="s">
        <v>471</v>
      </c>
      <c r="O34" s="29" t="s">
        <v>487</v>
      </c>
    </row>
    <row r="35" spans="1:15" ht="15" x14ac:dyDescent="0.25">
      <c r="A35" s="5"/>
      <c r="B35" s="6"/>
      <c r="C35" s="5"/>
      <c r="D35" s="5"/>
      <c r="E35" s="5"/>
      <c r="F35" s="5"/>
      <c r="G35" s="5"/>
      <c r="H35" s="5"/>
      <c r="I35" s="5"/>
      <c r="J35" s="5"/>
      <c r="K35" s="5"/>
      <c r="L35" s="5"/>
    </row>
    <row r="36" spans="1:15" ht="15" x14ac:dyDescent="0.25">
      <c r="A36" s="5"/>
      <c r="B36" s="6"/>
      <c r="C36" s="5"/>
      <c r="D36" s="5"/>
      <c r="E36" s="5"/>
      <c r="F36" s="5"/>
      <c r="G36" s="5"/>
      <c r="H36" s="5"/>
      <c r="I36" s="5"/>
      <c r="J36" s="5"/>
      <c r="K36" s="5"/>
      <c r="L36" s="5"/>
      <c r="M36" s="42" t="s">
        <v>296</v>
      </c>
      <c r="N36" s="28" t="s">
        <v>298</v>
      </c>
      <c r="O36" s="29" t="s">
        <v>297</v>
      </c>
    </row>
    <row r="37" spans="1:15" ht="15" x14ac:dyDescent="0.25">
      <c r="A37" s="5"/>
      <c r="B37" s="6"/>
      <c r="C37" s="5"/>
      <c r="D37" s="5"/>
      <c r="E37" s="5"/>
      <c r="F37" s="5"/>
      <c r="G37" s="5"/>
      <c r="H37" s="5"/>
      <c r="I37" s="5"/>
      <c r="J37" s="5"/>
      <c r="K37" s="5"/>
      <c r="L37" s="5"/>
      <c r="M37" s="42" t="str">
        <f>IF(T!$D$2=T!$M$2,M36,IF(T!$D$2=T!$N$2,N36,O36))</f>
        <v>The gambler's fallacy is a kind of fallacy (false conclusion), where one mistakenly believes that independent events influence each other.</v>
      </c>
    </row>
    <row r="38" spans="1:15" ht="15" x14ac:dyDescent="0.25">
      <c r="A38" s="5"/>
      <c r="B38" s="6"/>
      <c r="C38" s="5"/>
      <c r="D38" s="5"/>
      <c r="E38" s="5"/>
      <c r="F38" s="5"/>
      <c r="G38" s="5"/>
      <c r="H38" s="5"/>
      <c r="I38" s="5"/>
      <c r="J38" s="5"/>
      <c r="K38" s="5"/>
      <c r="L38" s="5"/>
    </row>
    <row r="39" spans="1:15" ht="15" x14ac:dyDescent="0.25">
      <c r="A39" s="5"/>
      <c r="B39" s="6"/>
      <c r="C39" s="5"/>
      <c r="D39" s="5"/>
      <c r="E39" s="5"/>
      <c r="F39" s="5"/>
      <c r="G39" s="5"/>
      <c r="H39" s="5"/>
      <c r="I39" s="5"/>
      <c r="J39" s="5"/>
      <c r="K39" s="5"/>
      <c r="L39" s="5"/>
      <c r="M39" s="42" t="s">
        <v>489</v>
      </c>
      <c r="N39" s="28" t="s">
        <v>472</v>
      </c>
      <c r="O39" s="29" t="s">
        <v>338</v>
      </c>
    </row>
    <row r="40" spans="1:15" ht="15" x14ac:dyDescent="0.25">
      <c r="A40" s="5"/>
      <c r="B40" s="6"/>
      <c r="C40" s="5"/>
      <c r="D40" s="5"/>
      <c r="E40" s="5"/>
      <c r="F40" s="5"/>
      <c r="G40" s="5"/>
      <c r="H40" s="5"/>
      <c r="I40" s="5"/>
      <c r="J40" s="5"/>
      <c r="K40" s="5"/>
      <c r="L40" s="5"/>
      <c r="M40" s="42" t="str">
        <f>IF(T!$D$2=T!$M$2,M39,IF(T!$D$2=T!$N$2,N39,O39))</f>
        <v>The probability of "k" successful outcomes out of "n" attempts can be calculated with the binomial distribution.</v>
      </c>
    </row>
    <row r="41" spans="1:15" ht="15" x14ac:dyDescent="0.25">
      <c r="A41" s="5"/>
      <c r="B41" s="6"/>
      <c r="C41" s="5"/>
      <c r="D41" s="5"/>
      <c r="E41" s="5"/>
      <c r="F41" s="5"/>
      <c r="G41" s="5"/>
      <c r="H41" s="5"/>
      <c r="I41" s="5"/>
      <c r="J41" s="5"/>
      <c r="K41" s="5"/>
      <c r="L41" s="5"/>
    </row>
    <row r="42" spans="1:15" ht="15" x14ac:dyDescent="0.25">
      <c r="A42" s="5"/>
      <c r="B42" s="6"/>
      <c r="C42" s="5"/>
      <c r="D42" s="5"/>
      <c r="E42" s="5"/>
      <c r="F42" s="5"/>
      <c r="G42" s="5"/>
      <c r="H42" s="5"/>
      <c r="I42" s="5"/>
      <c r="J42" s="5"/>
      <c r="K42" s="5"/>
      <c r="L42" s="5"/>
      <c r="M42" s="42" t="s">
        <v>490</v>
      </c>
      <c r="N42" s="28" t="s">
        <v>473</v>
      </c>
      <c r="O42" s="29" t="s">
        <v>337</v>
      </c>
    </row>
    <row r="43" spans="1:15" ht="15" x14ac:dyDescent="0.25">
      <c r="A43" s="5"/>
      <c r="B43" s="6"/>
      <c r="C43" s="5"/>
      <c r="D43" s="5"/>
      <c r="E43" s="5"/>
      <c r="F43" s="5"/>
      <c r="G43" s="5"/>
      <c r="H43" s="5"/>
      <c r="I43" s="5"/>
      <c r="J43" s="5"/>
      <c r="K43" s="5"/>
      <c r="L43" s="5"/>
      <c r="M43" s="42" t="str">
        <f>IF(T!$D$2=T!$M$2,M42,IF(T!$D$2=T!$N$2,N42,O42))</f>
        <v>The probability that we get a successful outcome only for the "k"-th attempt can be calculated with the geometric distribution (a type of negative binomial distribution).</v>
      </c>
    </row>
    <row r="44" spans="1:15" ht="15" x14ac:dyDescent="0.25">
      <c r="A44" s="5"/>
      <c r="B44" s="6"/>
      <c r="C44" s="5"/>
      <c r="D44" s="5"/>
      <c r="E44" s="5"/>
      <c r="F44" s="5"/>
      <c r="G44" s="5"/>
      <c r="H44" s="5"/>
      <c r="I44" s="5"/>
      <c r="J44" s="5"/>
      <c r="K44" s="5"/>
      <c r="L44" s="5"/>
    </row>
    <row r="45" spans="1:15" ht="15" x14ac:dyDescent="0.25">
      <c r="A45" s="5"/>
      <c r="B45" s="6"/>
      <c r="C45" s="5"/>
      <c r="D45" s="5"/>
      <c r="E45" s="5"/>
      <c r="F45" s="5"/>
      <c r="G45" s="5"/>
      <c r="H45" s="5"/>
      <c r="I45" s="5"/>
      <c r="J45" s="5"/>
      <c r="K45" s="5"/>
      <c r="L45" s="5"/>
      <c r="M45" s="42" t="s">
        <v>346</v>
      </c>
      <c r="N45" s="28" t="s">
        <v>347</v>
      </c>
      <c r="O45" s="29" t="s">
        <v>372</v>
      </c>
    </row>
    <row r="46" spans="1:15" ht="15" x14ac:dyDescent="0.25">
      <c r="A46" s="5"/>
      <c r="B46" s="6"/>
      <c r="C46" s="5"/>
      <c r="D46" s="5"/>
      <c r="E46" s="5"/>
      <c r="F46" s="5"/>
      <c r="G46" s="5"/>
      <c r="H46" s="5"/>
      <c r="I46" s="5"/>
      <c r="J46" s="5"/>
      <c r="K46" s="5"/>
      <c r="L46" s="5"/>
      <c r="M46" s="42" t="str">
        <f>IF(T!$D$2=T!$M$2,M45,IF(T!$D$2=T!$N$2,N45,O45))</f>
        <v>Probability Mass Function in Case of n = 10 attempt if p = 0.5</v>
      </c>
    </row>
    <row r="47" spans="1:15" ht="15" x14ac:dyDescent="0.25">
      <c r="A47" s="5"/>
      <c r="B47" s="6"/>
      <c r="C47" s="5"/>
      <c r="D47" s="5"/>
      <c r="E47" s="5"/>
      <c r="F47" s="5"/>
      <c r="G47" s="5"/>
      <c r="H47" s="5"/>
      <c r="I47" s="5"/>
      <c r="J47" s="5"/>
      <c r="K47" s="5"/>
      <c r="L47" s="5"/>
    </row>
    <row r="48" spans="1:15" ht="15" x14ac:dyDescent="0.25">
      <c r="A48" s="5"/>
      <c r="B48" s="6"/>
      <c r="C48" s="5"/>
      <c r="D48" s="5"/>
      <c r="E48" s="5"/>
      <c r="F48" s="5"/>
      <c r="G48" s="5"/>
      <c r="H48" s="5"/>
      <c r="I48" s="5"/>
      <c r="J48" s="5"/>
      <c r="K48" s="5"/>
      <c r="L48" s="5"/>
      <c r="M48" s="42" t="s">
        <v>348</v>
      </c>
      <c r="N48" s="28" t="s">
        <v>349</v>
      </c>
      <c r="O48" s="29" t="s">
        <v>350</v>
      </c>
    </row>
    <row r="49" spans="1:15" ht="15" x14ac:dyDescent="0.25">
      <c r="A49" s="5"/>
      <c r="B49" s="6"/>
      <c r="C49" s="5"/>
      <c r="D49" s="5"/>
      <c r="E49" s="5"/>
      <c r="F49" s="5"/>
      <c r="G49" s="5"/>
      <c r="H49" s="5"/>
      <c r="I49" s="5"/>
      <c r="J49" s="5"/>
      <c r="K49" s="5"/>
      <c r="L49" s="5"/>
      <c r="M49" s="42" t="str">
        <f>IF(T!$D$2=T!$M$2,M48,IF(T!$D$2=T!$N$2,N48,O48))</f>
        <v>number of heads, k</v>
      </c>
    </row>
    <row r="50" spans="1:15" ht="15" x14ac:dyDescent="0.25">
      <c r="A50" s="5"/>
      <c r="B50" s="6"/>
      <c r="C50" s="5"/>
      <c r="D50" s="5"/>
      <c r="E50" s="5"/>
      <c r="F50" s="5"/>
      <c r="G50" s="5"/>
      <c r="H50" s="5"/>
      <c r="I50" s="5"/>
      <c r="J50" s="5"/>
      <c r="K50" s="5"/>
      <c r="L50" s="5"/>
    </row>
    <row r="51" spans="1:15" ht="15" x14ac:dyDescent="0.25">
      <c r="A51" s="5"/>
      <c r="B51" s="6"/>
      <c r="C51" s="5"/>
      <c r="D51" s="5"/>
      <c r="E51" s="5"/>
      <c r="F51" s="5"/>
      <c r="G51" s="5"/>
      <c r="H51" s="5"/>
      <c r="I51" s="5"/>
      <c r="J51" s="5"/>
      <c r="K51" s="5"/>
      <c r="L51" s="5"/>
      <c r="M51" s="42" t="s">
        <v>367</v>
      </c>
      <c r="N51" s="28" t="s">
        <v>368</v>
      </c>
      <c r="O51" s="29" t="s">
        <v>369</v>
      </c>
    </row>
    <row r="52" spans="1:15" ht="15" x14ac:dyDescent="0.25">
      <c r="A52" s="5"/>
      <c r="B52" s="6"/>
      <c r="C52" s="5"/>
      <c r="D52" s="5"/>
      <c r="E52" s="5"/>
      <c r="F52" s="5"/>
      <c r="G52" s="5"/>
      <c r="H52" s="5"/>
      <c r="I52" s="5"/>
      <c r="J52" s="5"/>
      <c r="K52" s="5"/>
      <c r="L52" s="5"/>
      <c r="M52" s="42" t="str">
        <f>IF(T!$D$2=T!$M$2,M51,IF(T!$D$2=T!$N$2,N51,O51))</f>
        <v>probability, Δp(n,k)</v>
      </c>
    </row>
    <row r="53" spans="1:15" ht="15" x14ac:dyDescent="0.25">
      <c r="A53" s="68"/>
      <c r="B53" s="69"/>
      <c r="C53" s="68"/>
      <c r="D53" s="68"/>
      <c r="E53" s="68"/>
      <c r="F53" s="68"/>
      <c r="G53" s="68"/>
      <c r="H53" s="68"/>
      <c r="I53" s="5"/>
      <c r="J53" s="5"/>
      <c r="K53" s="5"/>
      <c r="L53" s="5"/>
    </row>
    <row r="54" spans="1:15" ht="45" x14ac:dyDescent="0.25">
      <c r="A54" s="69" t="str">
        <f>IF(T!$D$2=T!$M$2,M54,IF(T!$D$2=T!$N$2,N54,O54))</f>
        <v>number of successes</v>
      </c>
      <c r="B54" s="69" t="str">
        <f>IF(T!$D$2=T!$M$2,M55,IF(T!$D$2=T!$N$2,N55,O55))</f>
        <v>probability of k number of successes in case of n = 10 attempts</v>
      </c>
      <c r="C54" s="69" t="str">
        <f>IF(T!$D$2=T!$M$2,M56,IF(T!$D$2=T!$N$2,N56,O56))</f>
        <v>"cut-off" probability</v>
      </c>
      <c r="D54" s="68"/>
      <c r="E54" s="69" t="str">
        <f>IF(T!$D$2=T!$M$2,M57,IF(T!$D$2=T!$N$2,N57,O57))</f>
        <v>cumulative probability</v>
      </c>
      <c r="F54" s="69" t="str">
        <f>IF(T!$D$2=T!$M$2,M58,IF(T!$D$2=T!$N$2,N58,O58))</f>
        <v>elementary probability</v>
      </c>
      <c r="G54" s="68"/>
      <c r="H54" s="68"/>
      <c r="I54" s="5"/>
      <c r="J54" s="5"/>
      <c r="K54" s="5"/>
      <c r="L54" s="5"/>
      <c r="M54" s="42" t="s">
        <v>352</v>
      </c>
      <c r="N54" s="28" t="s">
        <v>358</v>
      </c>
      <c r="O54" s="29" t="s">
        <v>360</v>
      </c>
    </row>
    <row r="55" spans="1:15" ht="18" x14ac:dyDescent="0.35">
      <c r="A55" s="70" t="s">
        <v>492</v>
      </c>
      <c r="B55" s="71" t="s">
        <v>493</v>
      </c>
      <c r="C55" s="68" t="s">
        <v>494</v>
      </c>
      <c r="D55" s="68" t="s">
        <v>351</v>
      </c>
      <c r="E55" s="68" t="s">
        <v>22</v>
      </c>
      <c r="F55" s="68" t="s">
        <v>22</v>
      </c>
      <c r="G55" s="68"/>
      <c r="H55" s="68"/>
      <c r="I55" s="5"/>
      <c r="J55" s="5"/>
      <c r="K55" s="5"/>
      <c r="L55" s="5"/>
      <c r="M55" s="42" t="s">
        <v>357</v>
      </c>
      <c r="N55" s="28" t="s">
        <v>361</v>
      </c>
      <c r="O55" s="29" t="s">
        <v>359</v>
      </c>
    </row>
    <row r="56" spans="1:15" ht="15" x14ac:dyDescent="0.25">
      <c r="A56" s="68">
        <v>0</v>
      </c>
      <c r="B56" s="69">
        <f t="shared" ref="B56:B66" si="0">_xlfn.BINOM.DIST(A56,10,$F$56,0)</f>
        <v>9.765625E-4</v>
      </c>
      <c r="C56" s="68">
        <f>B56+B66</f>
        <v>1.953125E-3</v>
      </c>
      <c r="D56" s="68">
        <v>0</v>
      </c>
      <c r="E56" s="68">
        <f>B56</f>
        <v>9.765625E-4</v>
      </c>
      <c r="F56" s="68">
        <f>1/2</f>
        <v>0.5</v>
      </c>
      <c r="G56" s="68"/>
      <c r="H56" s="68"/>
      <c r="I56" s="5"/>
      <c r="J56" s="5"/>
      <c r="K56" s="5"/>
      <c r="L56" s="5"/>
      <c r="M56" s="42" t="s">
        <v>491</v>
      </c>
      <c r="N56" s="28" t="s">
        <v>365</v>
      </c>
      <c r="O56" s="29" t="s">
        <v>362</v>
      </c>
    </row>
    <row r="57" spans="1:15" ht="15" x14ac:dyDescent="0.25">
      <c r="A57" s="68">
        <v>1</v>
      </c>
      <c r="B57" s="69">
        <f t="shared" si="0"/>
        <v>9.7656250000000017E-3</v>
      </c>
      <c r="C57" s="68">
        <f>C56+B57+B65</f>
        <v>2.1484375000000003E-2</v>
      </c>
      <c r="D57" s="68">
        <v>1</v>
      </c>
      <c r="E57" s="68">
        <f>E56</f>
        <v>9.765625E-4</v>
      </c>
      <c r="F57" s="68"/>
      <c r="G57" s="68"/>
      <c r="H57" s="68"/>
      <c r="I57" s="5"/>
      <c r="J57" s="5"/>
      <c r="K57" s="5"/>
      <c r="L57" s="5"/>
      <c r="M57" s="42" t="s">
        <v>382</v>
      </c>
      <c r="N57" s="28" t="s">
        <v>383</v>
      </c>
      <c r="O57" s="29" t="s">
        <v>384</v>
      </c>
    </row>
    <row r="58" spans="1:15" ht="15" x14ac:dyDescent="0.25">
      <c r="A58" s="68">
        <v>2</v>
      </c>
      <c r="B58" s="69">
        <f t="shared" si="0"/>
        <v>4.3945312499999972E-2</v>
      </c>
      <c r="C58" s="68">
        <f>C57+B58+B64</f>
        <v>0.10937499999999996</v>
      </c>
      <c r="D58" s="68">
        <v>1</v>
      </c>
      <c r="E58" s="68">
        <f>E57+B57</f>
        <v>1.0742187500000002E-2</v>
      </c>
      <c r="F58" s="68"/>
      <c r="G58" s="68"/>
      <c r="H58" s="68"/>
      <c r="I58" s="5"/>
      <c r="J58" s="5"/>
      <c r="K58" s="5"/>
      <c r="L58" s="5"/>
      <c r="M58" s="42" t="s">
        <v>353</v>
      </c>
      <c r="N58" s="28" t="s">
        <v>364</v>
      </c>
      <c r="O58" s="29" t="s">
        <v>363</v>
      </c>
    </row>
    <row r="59" spans="1:15" ht="15" x14ac:dyDescent="0.25">
      <c r="A59" s="68">
        <v>3</v>
      </c>
      <c r="B59" s="69">
        <f t="shared" si="0"/>
        <v>0.11718750000000003</v>
      </c>
      <c r="C59" s="68">
        <f>C58+B59+B63</f>
        <v>0.34375</v>
      </c>
      <c r="D59" s="68">
        <v>2</v>
      </c>
      <c r="E59" s="68">
        <f>E58</f>
        <v>1.0742187500000002E-2</v>
      </c>
      <c r="F59" s="68"/>
      <c r="G59" s="68"/>
      <c r="H59" s="68"/>
      <c r="I59" s="5"/>
      <c r="J59" s="5"/>
      <c r="K59" s="5"/>
      <c r="L59" s="5"/>
    </row>
    <row r="60" spans="1:15" ht="15" x14ac:dyDescent="0.25">
      <c r="A60" s="68">
        <v>4</v>
      </c>
      <c r="B60" s="69">
        <f t="shared" si="0"/>
        <v>0.20507812500000006</v>
      </c>
      <c r="C60" s="68">
        <f>C59+B60+B62</f>
        <v>0.75390625</v>
      </c>
      <c r="D60" s="68">
        <v>2</v>
      </c>
      <c r="E60" s="68">
        <f>E59+B58</f>
        <v>5.4687499999999972E-2</v>
      </c>
      <c r="F60" s="68"/>
      <c r="G60" s="68"/>
      <c r="H60" s="68"/>
      <c r="I60" s="5"/>
      <c r="J60" s="5"/>
      <c r="K60" s="5"/>
      <c r="L60" s="5"/>
      <c r="M60" s="42" t="s">
        <v>366</v>
      </c>
      <c r="N60" s="28" t="s">
        <v>370</v>
      </c>
      <c r="O60" s="29" t="s">
        <v>371</v>
      </c>
    </row>
    <row r="61" spans="1:15" ht="15" x14ac:dyDescent="0.25">
      <c r="A61" s="68">
        <v>5</v>
      </c>
      <c r="B61" s="69">
        <f t="shared" si="0"/>
        <v>0.24609375000000008</v>
      </c>
      <c r="C61" s="68">
        <f>C60+B61</f>
        <v>1</v>
      </c>
      <c r="D61" s="68">
        <v>3</v>
      </c>
      <c r="E61" s="68">
        <f>E60</f>
        <v>5.4687499999999972E-2</v>
      </c>
      <c r="F61" s="68"/>
      <c r="G61" s="68"/>
      <c r="H61" s="68"/>
      <c r="I61" s="5"/>
      <c r="J61" s="5"/>
      <c r="K61" s="5"/>
      <c r="L61" s="5"/>
      <c r="M61" s="42" t="str">
        <f>IF(T!$D$2=T!$M$2,M60,IF(T!$D$2=T!$N$2,N60,O60))</f>
        <v>cumulative distribution function if n = 10 and p = 0.5</v>
      </c>
    </row>
    <row r="62" spans="1:15" ht="15" x14ac:dyDescent="0.25">
      <c r="A62" s="68">
        <v>6</v>
      </c>
      <c r="B62" s="69">
        <f t="shared" si="0"/>
        <v>0.20507812500000006</v>
      </c>
      <c r="C62" s="68">
        <f>C60</f>
        <v>0.75390625</v>
      </c>
      <c r="D62" s="68">
        <v>3</v>
      </c>
      <c r="E62" s="68">
        <f>E61+B59</f>
        <v>0.171875</v>
      </c>
      <c r="F62" s="68"/>
      <c r="G62" s="68"/>
      <c r="H62" s="68"/>
      <c r="I62" s="5"/>
      <c r="J62" s="5"/>
      <c r="K62" s="5"/>
      <c r="L62" s="5"/>
    </row>
    <row r="63" spans="1:15" ht="15" x14ac:dyDescent="0.25">
      <c r="A63" s="68">
        <v>7</v>
      </c>
      <c r="B63" s="69">
        <f t="shared" si="0"/>
        <v>0.11718750000000003</v>
      </c>
      <c r="C63" s="68">
        <f>C59</f>
        <v>0.34375</v>
      </c>
      <c r="D63" s="68">
        <v>4</v>
      </c>
      <c r="E63" s="68">
        <f>E62</f>
        <v>0.171875</v>
      </c>
      <c r="F63" s="68"/>
      <c r="G63" s="68"/>
      <c r="H63" s="68"/>
      <c r="I63" s="5"/>
      <c r="J63" s="5"/>
      <c r="K63" s="5"/>
      <c r="L63" s="5"/>
      <c r="M63" s="42" t="s">
        <v>373</v>
      </c>
      <c r="N63" s="28" t="s">
        <v>374</v>
      </c>
      <c r="O63" s="29" t="s">
        <v>375</v>
      </c>
    </row>
    <row r="64" spans="1:15" ht="15" x14ac:dyDescent="0.25">
      <c r="A64" s="68">
        <v>8</v>
      </c>
      <c r="B64" s="69">
        <f t="shared" si="0"/>
        <v>4.3945312499999986E-2</v>
      </c>
      <c r="C64" s="68">
        <f>C58</f>
        <v>0.10937499999999996</v>
      </c>
      <c r="D64" s="68">
        <v>4</v>
      </c>
      <c r="E64" s="68">
        <f>E63+B60</f>
        <v>0.37695312500000006</v>
      </c>
      <c r="F64" s="68"/>
      <c r="G64" s="68"/>
      <c r="H64" s="68"/>
      <c r="I64" s="5"/>
      <c r="J64" s="5"/>
      <c r="K64" s="5"/>
      <c r="L64" s="5"/>
      <c r="M64" s="42" t="str">
        <f>IF(T!$D$2=T!$M$2,M63,IF(T!$D$2=T!$N$2,N63,O63))</f>
        <v>probability, p(n,k)</v>
      </c>
    </row>
    <row r="65" spans="1:15" ht="15" x14ac:dyDescent="0.25">
      <c r="A65" s="68">
        <v>9</v>
      </c>
      <c r="B65" s="69">
        <f t="shared" si="0"/>
        <v>9.7656250000000017E-3</v>
      </c>
      <c r="C65" s="68">
        <f>C57</f>
        <v>2.1484375000000003E-2</v>
      </c>
      <c r="D65" s="68">
        <v>5</v>
      </c>
      <c r="E65" s="68">
        <f>E64</f>
        <v>0.37695312500000006</v>
      </c>
      <c r="F65" s="68"/>
      <c r="G65" s="68"/>
      <c r="H65" s="68"/>
      <c r="I65" s="5"/>
      <c r="J65" s="5"/>
      <c r="K65" s="5"/>
      <c r="L65" s="5"/>
    </row>
    <row r="66" spans="1:15" ht="60" x14ac:dyDescent="0.25">
      <c r="A66" s="68">
        <v>10</v>
      </c>
      <c r="B66" s="69">
        <f t="shared" si="0"/>
        <v>9.765625E-4</v>
      </c>
      <c r="C66" s="68">
        <f>C56</f>
        <v>1.953125E-3</v>
      </c>
      <c r="D66" s="68">
        <v>5</v>
      </c>
      <c r="E66" s="68">
        <f>E65+B61</f>
        <v>0.62304687500000011</v>
      </c>
      <c r="F66" s="68"/>
      <c r="G66" s="68"/>
      <c r="H66" s="68"/>
      <c r="I66" s="5"/>
      <c r="J66" s="5"/>
      <c r="K66" s="5"/>
      <c r="L66" s="5"/>
      <c r="M66" s="1" t="s">
        <v>530</v>
      </c>
      <c r="N66" s="2" t="s">
        <v>532</v>
      </c>
      <c r="O66" s="3" t="s">
        <v>531</v>
      </c>
    </row>
    <row r="67" spans="1:15" ht="15" x14ac:dyDescent="0.25">
      <c r="A67" s="68"/>
      <c r="B67" s="69"/>
      <c r="C67" s="68"/>
      <c r="D67" s="68">
        <v>6</v>
      </c>
      <c r="E67" s="68">
        <f>E66</f>
        <v>0.62304687500000011</v>
      </c>
      <c r="F67" s="68"/>
      <c r="G67" s="68"/>
      <c r="H67" s="68"/>
      <c r="I67" s="5"/>
      <c r="J67" s="5"/>
      <c r="K67" s="5"/>
      <c r="L67" s="5"/>
      <c r="M67" s="42" t="str">
        <f>IF(T!$D$2=T!$M$2,M66,IF(T!$D$2=T!$N$2,N66,O66))</f>
        <v>Hint:
"exactly” = probability density (or mass) function (PDF)
"at most” = cumulative distribution function (CDF)
"at least” = 1 – p(complementary „at most”)</v>
      </c>
    </row>
    <row r="68" spans="1:15" ht="15" x14ac:dyDescent="0.25">
      <c r="A68" s="68"/>
      <c r="B68" s="69"/>
      <c r="C68" s="68"/>
      <c r="D68" s="68">
        <v>6</v>
      </c>
      <c r="E68" s="68">
        <f>E67+B62</f>
        <v>0.82812500000000022</v>
      </c>
      <c r="F68" s="68"/>
      <c r="G68" s="68"/>
      <c r="H68" s="68"/>
      <c r="I68" s="5"/>
      <c r="J68" s="5"/>
      <c r="K68" s="5"/>
      <c r="L68" s="5"/>
    </row>
    <row r="69" spans="1:15" ht="15" x14ac:dyDescent="0.25">
      <c r="A69" s="68"/>
      <c r="B69" s="69"/>
      <c r="C69" s="68"/>
      <c r="D69" s="68">
        <v>7</v>
      </c>
      <c r="E69" s="68">
        <f>E68</f>
        <v>0.82812500000000022</v>
      </c>
      <c r="F69" s="68"/>
      <c r="G69" s="68"/>
      <c r="H69" s="68"/>
      <c r="I69" s="5"/>
      <c r="J69" s="5"/>
      <c r="K69" s="5"/>
      <c r="L69" s="5"/>
    </row>
    <row r="70" spans="1:15" ht="15" x14ac:dyDescent="0.25">
      <c r="A70" s="68"/>
      <c r="B70" s="69"/>
      <c r="C70" s="68"/>
      <c r="D70" s="68">
        <v>7</v>
      </c>
      <c r="E70" s="68">
        <f>E69+B63</f>
        <v>0.94531250000000022</v>
      </c>
      <c r="F70" s="68"/>
      <c r="G70" s="68"/>
      <c r="H70" s="68"/>
      <c r="I70" s="5"/>
      <c r="J70" s="5"/>
      <c r="K70" s="5"/>
      <c r="L70" s="5"/>
    </row>
    <row r="71" spans="1:15" ht="15" x14ac:dyDescent="0.25">
      <c r="A71" s="68"/>
      <c r="B71" s="69"/>
      <c r="C71" s="68"/>
      <c r="D71" s="68">
        <v>8</v>
      </c>
      <c r="E71" s="68">
        <f>E70</f>
        <v>0.94531250000000022</v>
      </c>
      <c r="F71" s="68"/>
      <c r="G71" s="68"/>
      <c r="H71" s="68"/>
      <c r="I71" s="5"/>
      <c r="J71" s="5"/>
      <c r="K71" s="5"/>
      <c r="L71" s="5"/>
    </row>
    <row r="72" spans="1:15" ht="15" x14ac:dyDescent="0.25">
      <c r="A72" s="68"/>
      <c r="B72" s="69"/>
      <c r="C72" s="68"/>
      <c r="D72" s="68">
        <v>8</v>
      </c>
      <c r="E72" s="68">
        <f>E71+B64</f>
        <v>0.98925781250000022</v>
      </c>
      <c r="F72" s="68"/>
      <c r="G72" s="68"/>
      <c r="H72" s="68"/>
      <c r="I72" s="5"/>
      <c r="J72" s="5"/>
      <c r="K72" s="5"/>
      <c r="L72" s="5"/>
    </row>
    <row r="73" spans="1:15" ht="15" x14ac:dyDescent="0.25">
      <c r="A73" s="68"/>
      <c r="B73" s="69"/>
      <c r="C73" s="68"/>
      <c r="D73" s="68">
        <v>9</v>
      </c>
      <c r="E73" s="68">
        <f>E72</f>
        <v>0.98925781250000022</v>
      </c>
      <c r="F73" s="68"/>
      <c r="G73" s="68"/>
      <c r="H73" s="68"/>
      <c r="I73" s="5"/>
      <c r="J73" s="5"/>
      <c r="K73" s="5"/>
      <c r="L73" s="5"/>
    </row>
    <row r="74" spans="1:15" ht="15" x14ac:dyDescent="0.25">
      <c r="A74" s="68"/>
      <c r="B74" s="69"/>
      <c r="C74" s="68"/>
      <c r="D74" s="68">
        <v>9</v>
      </c>
      <c r="E74" s="68">
        <f>E73+B65</f>
        <v>0.99902343750000022</v>
      </c>
      <c r="F74" s="68"/>
      <c r="G74" s="68"/>
      <c r="H74" s="68"/>
      <c r="I74" s="5"/>
      <c r="J74" s="5"/>
      <c r="K74" s="5"/>
      <c r="L74" s="5"/>
    </row>
    <row r="75" spans="1:15" ht="15" x14ac:dyDescent="0.25">
      <c r="A75" s="68"/>
      <c r="B75" s="69"/>
      <c r="C75" s="68"/>
      <c r="D75" s="68">
        <v>10</v>
      </c>
      <c r="E75" s="68">
        <f>E74</f>
        <v>0.99902343750000022</v>
      </c>
      <c r="F75" s="68"/>
      <c r="G75" s="68"/>
      <c r="H75" s="68"/>
      <c r="I75" s="5"/>
      <c r="J75" s="5"/>
      <c r="K75" s="5"/>
      <c r="L75" s="5"/>
    </row>
    <row r="76" spans="1:15" ht="15" x14ac:dyDescent="0.25">
      <c r="A76" s="68"/>
      <c r="B76" s="69"/>
      <c r="C76" s="68"/>
      <c r="D76" s="68">
        <v>10</v>
      </c>
      <c r="E76" s="68">
        <f>E75+B66</f>
        <v>1.0000000000000002</v>
      </c>
      <c r="F76" s="68"/>
      <c r="G76" s="68"/>
      <c r="H76" s="68"/>
      <c r="I76" s="5"/>
      <c r="J76" s="5"/>
      <c r="K76" s="5"/>
      <c r="L76" s="5"/>
    </row>
    <row r="77" spans="1:15" ht="15" x14ac:dyDescent="0.25">
      <c r="A77" s="68"/>
      <c r="B77" s="69"/>
      <c r="C77" s="68"/>
      <c r="D77" s="68"/>
      <c r="E77" s="68"/>
      <c r="F77" s="68"/>
      <c r="G77" s="68"/>
      <c r="H77" s="68"/>
      <c r="I77" s="5"/>
      <c r="J77" s="5"/>
      <c r="K77" s="5"/>
      <c r="L77" s="5"/>
    </row>
    <row r="78" spans="1:15" ht="15" x14ac:dyDescent="0.25">
      <c r="A78" s="5"/>
      <c r="B78" s="6"/>
      <c r="C78" s="5"/>
      <c r="D78" s="5"/>
      <c r="E78" s="5"/>
      <c r="F78" s="5"/>
      <c r="G78" s="5"/>
      <c r="H78" s="5"/>
      <c r="I78" s="5"/>
      <c r="J78" s="5"/>
      <c r="K78" s="5"/>
      <c r="L78" s="5"/>
    </row>
    <row r="79" spans="1:15" ht="15" x14ac:dyDescent="0.25">
      <c r="A79" s="5"/>
      <c r="B79" s="6"/>
      <c r="C79" s="5"/>
      <c r="D79" s="5"/>
      <c r="E79" s="5"/>
      <c r="F79" s="5"/>
      <c r="G79" s="5"/>
      <c r="H79" s="5"/>
      <c r="I79" s="5"/>
      <c r="J79" s="5"/>
      <c r="K79" s="5"/>
      <c r="L79" s="5"/>
    </row>
    <row r="80" spans="1:15" ht="15" x14ac:dyDescent="0.25">
      <c r="A80" s="5"/>
      <c r="B80" s="6"/>
      <c r="C80" s="5"/>
      <c r="D80" s="5"/>
      <c r="E80" s="5"/>
      <c r="F80" s="5"/>
      <c r="G80" s="5"/>
      <c r="H80" s="5"/>
      <c r="I80" s="5"/>
      <c r="J80" s="5"/>
      <c r="K80" s="5"/>
      <c r="L80" s="5"/>
    </row>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O94"/>
  <sheetViews>
    <sheetView workbookViewId="0"/>
  </sheetViews>
  <sheetFormatPr defaultColWidth="0" defaultRowHeight="14.1" customHeight="1" zeroHeight="1" x14ac:dyDescent="0.25"/>
  <cols>
    <col min="1" max="1" width="10.85546875" customWidth="1"/>
    <col min="2" max="2" width="60.85546875" style="1" customWidth="1"/>
    <col min="3" max="3" width="10.85546875" customWidth="1"/>
    <col min="4" max="4" width="3.85546875" customWidth="1"/>
    <col min="5" max="5" width="70.85546875" customWidth="1"/>
    <col min="6" max="6" width="11" customWidth="1"/>
    <col min="7" max="12" width="8.7109375" customWidth="1"/>
    <col min="13" max="13" width="60.85546875" style="42" hidden="1" customWidth="1"/>
    <col min="14" max="14" width="60.85546875" style="28" hidden="1" customWidth="1"/>
    <col min="15" max="15" width="60.85546875" style="29" hidden="1" customWidth="1"/>
    <col min="16" max="16384" width="8.7109375" hidden="1"/>
  </cols>
  <sheetData>
    <row r="1" spans="1:15" ht="15" x14ac:dyDescent="0.25">
      <c r="A1" s="5"/>
      <c r="B1" s="6"/>
      <c r="C1" s="5"/>
      <c r="D1" s="5"/>
      <c r="E1" s="5"/>
      <c r="F1" s="5"/>
      <c r="G1" s="5"/>
      <c r="H1" s="5"/>
      <c r="I1" s="5"/>
      <c r="J1" s="5"/>
      <c r="K1" s="5"/>
      <c r="L1" s="5"/>
    </row>
    <row r="2" spans="1:15" ht="20.25" x14ac:dyDescent="0.3">
      <c r="A2" s="5"/>
      <c r="B2" s="7" t="str">
        <f>IF(T!$D$2=T!$M$2,M2,IF(T!$D$2=T!$N$2,N2,O2))</f>
        <v>Give the asked values in the green cells.</v>
      </c>
      <c r="C2" s="5"/>
      <c r="D2" s="5"/>
      <c r="E2" s="5"/>
      <c r="F2" s="5"/>
      <c r="G2" s="5"/>
      <c r="H2" s="5"/>
      <c r="I2" s="5"/>
      <c r="J2" s="5"/>
      <c r="K2" s="5"/>
      <c r="L2" s="5"/>
      <c r="M2" s="42" t="s">
        <v>123</v>
      </c>
      <c r="N2" s="28" t="s">
        <v>239</v>
      </c>
      <c r="O2" s="29" t="s">
        <v>124</v>
      </c>
    </row>
    <row r="3" spans="1:15" ht="15" x14ac:dyDescent="0.25">
      <c r="A3" s="5"/>
      <c r="B3" s="6"/>
      <c r="C3" s="5"/>
      <c r="D3" s="5"/>
      <c r="E3" s="5"/>
      <c r="F3" s="5"/>
      <c r="G3" s="5"/>
      <c r="H3" s="5"/>
      <c r="I3" s="5"/>
      <c r="J3" s="5"/>
      <c r="K3" s="5"/>
      <c r="L3" s="5"/>
    </row>
    <row r="4" spans="1:15" ht="30" x14ac:dyDescent="0.25">
      <c r="A4" s="5"/>
      <c r="B4" s="58" t="str">
        <f>IF(T!$D$2=T!$M$2,M4,IF(T!$D$2=T!$N$2,N4,O4))</f>
        <v>A series of coin tosses are carried out with a regular (unbiased) coin.</v>
      </c>
      <c r="C4" s="5"/>
      <c r="D4" s="5"/>
      <c r="E4" s="5"/>
      <c r="F4" s="5"/>
      <c r="G4" s="5"/>
      <c r="H4" s="5"/>
      <c r="I4" s="5"/>
      <c r="J4" s="5"/>
      <c r="K4" s="5"/>
      <c r="L4" s="5"/>
      <c r="M4" s="42" t="s">
        <v>39</v>
      </c>
      <c r="N4" s="28" t="s">
        <v>459</v>
      </c>
      <c r="O4" s="29" t="s">
        <v>56</v>
      </c>
    </row>
    <row r="5" spans="1:15" ht="15" x14ac:dyDescent="0.25">
      <c r="A5" s="5"/>
      <c r="B5" s="59" t="str">
        <f>IF(T!$D$2=T!$M$2,M5,IF(T!$D$2=T!$N$2,N5,O5))</f>
        <v>What is the probability that …</v>
      </c>
      <c r="C5" s="5"/>
      <c r="D5" s="5"/>
      <c r="E5" s="5"/>
      <c r="F5" s="5"/>
      <c r="G5" s="5"/>
      <c r="H5" s="5"/>
      <c r="I5" s="5"/>
      <c r="J5" s="5"/>
      <c r="K5" s="5"/>
      <c r="L5" s="5"/>
      <c r="M5" s="42" t="s">
        <v>40</v>
      </c>
      <c r="N5" s="28" t="s">
        <v>238</v>
      </c>
      <c r="O5" s="29" t="s">
        <v>57</v>
      </c>
    </row>
    <row r="6" spans="1:15" ht="15" x14ac:dyDescent="0.25">
      <c r="A6" s="5"/>
      <c r="B6" s="4" t="str">
        <f>IF(T!$D$2=T!$M$2,M6,IF(T!$D$2=T!$N$2,N6,O6))</f>
        <v>… flipping the coin once, we get heads?</v>
      </c>
      <c r="C6" s="13">
        <f>1/2</f>
        <v>0.5</v>
      </c>
      <c r="D6" s="5"/>
      <c r="E6" s="22" t="str">
        <f>IF(T!$D$2=T!$M$2,M27,IF(T!$D$2=T!$N$2,N27,O27))</f>
        <v>because of uniform distribution</v>
      </c>
      <c r="F6" s="5"/>
      <c r="G6" s="5"/>
      <c r="H6" s="5"/>
      <c r="I6" s="5"/>
      <c r="J6" s="5"/>
      <c r="K6" s="5"/>
      <c r="L6" s="5"/>
      <c r="M6" s="42" t="s">
        <v>41</v>
      </c>
      <c r="N6" s="28" t="s">
        <v>460</v>
      </c>
      <c r="O6" s="29" t="s">
        <v>58</v>
      </c>
    </row>
    <row r="7" spans="1:15" ht="15" x14ac:dyDescent="0.25">
      <c r="A7" s="5"/>
      <c r="B7" s="4" t="str">
        <f>IF(T!$D$2=T!$M$2,M7,IF(T!$D$2=T!$N$2,N7,O7))</f>
        <v>… out of two flips we get heads exactly once?</v>
      </c>
      <c r="C7" s="13">
        <f>_xlfn.BINOM.DIST(1,2,C6,0)</f>
        <v>0.49999999999999994</v>
      </c>
      <c r="D7" s="5"/>
      <c r="E7" s="22" t="str">
        <f>IF(T!$D$2=T!$M$2,M28,IF(T!$D$2=T!$N$2,N28,O28))</f>
        <v>binomial distribution, probability mass function</v>
      </c>
      <c r="F7" s="5"/>
      <c r="G7" s="5"/>
      <c r="H7" s="5"/>
      <c r="I7" s="5"/>
      <c r="J7" s="5"/>
      <c r="K7" s="5"/>
      <c r="L7" s="5"/>
      <c r="M7" s="42" t="s">
        <v>42</v>
      </c>
      <c r="N7" s="28" t="s">
        <v>52</v>
      </c>
      <c r="O7" s="29" t="s">
        <v>59</v>
      </c>
    </row>
    <row r="8" spans="1:15" ht="15" x14ac:dyDescent="0.25">
      <c r="A8" s="5"/>
      <c r="B8" s="4" t="str">
        <f>IF(T!$D$2=T!$M$2,M8,IF(T!$D$2=T!$N$2,N8,O8))</f>
        <v>… out of two flips we get heads not more than once?</v>
      </c>
      <c r="C8" s="13">
        <f>_xlfn.BINOM.DIST(1,2,C6,1)</f>
        <v>0.75</v>
      </c>
      <c r="D8" s="5"/>
      <c r="E8" s="22" t="str">
        <f>IF(T!$D$2=T!$M$2,M29,IF(T!$D$2=T!$N$2,N29,O29))</f>
        <v>binomial distribution, cumulative distribution function</v>
      </c>
      <c r="F8" s="5"/>
      <c r="G8" s="5"/>
      <c r="H8" s="5"/>
      <c r="I8" s="5"/>
      <c r="J8" s="5"/>
      <c r="K8" s="5"/>
      <c r="L8" s="5"/>
      <c r="M8" s="42" t="s">
        <v>43</v>
      </c>
      <c r="N8" s="28" t="s">
        <v>53</v>
      </c>
      <c r="O8" s="29" t="s">
        <v>60</v>
      </c>
    </row>
    <row r="9" spans="1:15" ht="15" x14ac:dyDescent="0.25">
      <c r="A9" s="5"/>
      <c r="B9" s="4" t="str">
        <f>IF(T!$D$2=T!$M$2,M9,IF(T!$D$2=T!$N$2,N9,O9))</f>
        <v>… out of two flips we get at least one heads?</v>
      </c>
      <c r="C9" s="13">
        <f>1-_xlfn.BINOM.DIST(0,2,C6,1)</f>
        <v>0.75</v>
      </c>
      <c r="D9" s="5"/>
      <c r="E9" s="22" t="str">
        <f>IF(T!$D$2=T!$M$2,M30,IF(T!$D$2=T!$N$2,N30,O30))</f>
        <v>binomial distribution, 1-(complementary, cumulative distribution function)</v>
      </c>
      <c r="F9" s="5"/>
      <c r="G9" s="5"/>
      <c r="H9" s="5"/>
      <c r="I9" s="5"/>
      <c r="J9" s="5"/>
      <c r="K9" s="5"/>
      <c r="L9" s="5"/>
      <c r="M9" s="42" t="s">
        <v>44</v>
      </c>
      <c r="N9" s="28" t="s">
        <v>54</v>
      </c>
      <c r="O9" s="29" t="s">
        <v>61</v>
      </c>
    </row>
    <row r="10" spans="1:15" ht="15" x14ac:dyDescent="0.25">
      <c r="A10" s="5"/>
      <c r="B10" s="4" t="str">
        <f>IF(T!$D$2=T!$M$2,M10,IF(T!$D$2=T!$N$2,N10,O10))</f>
        <v>… out of two flips we get no heads at all?</v>
      </c>
      <c r="C10" s="13">
        <f>_xlfn.BINOM.DIST(0,2,C6,0)</f>
        <v>0.25</v>
      </c>
      <c r="D10" s="5"/>
      <c r="E10" s="23" t="str">
        <f>IF(T!$D$2=T!$M$2,M28,IF(T!$D$2=T!$N$2,N28,O28))</f>
        <v>binomial distribution, probability mass function</v>
      </c>
      <c r="F10" s="5"/>
      <c r="G10" s="5"/>
      <c r="H10" s="5"/>
      <c r="I10" s="5"/>
      <c r="J10" s="5"/>
      <c r="K10" s="5"/>
      <c r="L10" s="5"/>
      <c r="M10" s="42" t="s">
        <v>45</v>
      </c>
      <c r="N10" s="28" t="s">
        <v>55</v>
      </c>
      <c r="O10" s="29" t="s">
        <v>62</v>
      </c>
    </row>
    <row r="11" spans="1:15" ht="15" x14ac:dyDescent="0.25">
      <c r="A11" s="5"/>
      <c r="B11" s="4" t="str">
        <f>IF(T!$D$2=T!$M$2,M11,IF(T!$D$2=T!$N$2,N11,O11))</f>
        <v>… out of ten flips we get exactly one heads?</v>
      </c>
      <c r="C11" s="13">
        <f>_xlfn.BINOM.DIST(1,10,C6,0)</f>
        <v>9.7656250000000017E-3</v>
      </c>
      <c r="D11" s="5"/>
      <c r="E11" s="24" t="str">
        <f>IF(T!$D$2=T!$M$2,M28,IF(T!$D$2=T!$N$2,N28,O28))</f>
        <v>binomial distribution, probability mass function</v>
      </c>
      <c r="F11" s="5"/>
      <c r="G11" s="5"/>
      <c r="H11" s="5"/>
      <c r="I11" s="5"/>
      <c r="J11" s="5"/>
      <c r="K11" s="5"/>
      <c r="L11" s="5"/>
      <c r="M11" s="42" t="s">
        <v>46</v>
      </c>
      <c r="N11" s="28" t="s">
        <v>86</v>
      </c>
      <c r="O11" s="29" t="s">
        <v>63</v>
      </c>
    </row>
    <row r="12" spans="1:15" ht="15" x14ac:dyDescent="0.25">
      <c r="A12" s="5"/>
      <c r="B12" s="4" t="str">
        <f>IF(T!$D$2=T!$M$2,M12,IF(T!$D$2=T!$N$2,N12,O12))</f>
        <v>… out of ten flips we get at most one heads?</v>
      </c>
      <c r="C12" s="13">
        <f>_xlfn.BINOM.DIST(1,10,C6,1)</f>
        <v>1.0742187500000003E-2</v>
      </c>
      <c r="D12" s="5"/>
      <c r="E12" s="23" t="str">
        <f>IF(T!$D$2=T!$M$2,M29,IF(T!$D$2=T!$N$2,N29,O29))</f>
        <v>binomial distribution, cumulative distribution function</v>
      </c>
      <c r="F12" s="5"/>
      <c r="G12" s="5"/>
      <c r="H12" s="5"/>
      <c r="I12" s="5"/>
      <c r="J12" s="5"/>
      <c r="K12" s="5"/>
      <c r="L12" s="5"/>
      <c r="M12" s="42" t="s">
        <v>47</v>
      </c>
      <c r="N12" s="28" t="s">
        <v>87</v>
      </c>
      <c r="O12" s="29" t="s">
        <v>64</v>
      </c>
    </row>
    <row r="13" spans="1:15" ht="15" x14ac:dyDescent="0.25">
      <c r="A13" s="5"/>
      <c r="B13" s="4" t="str">
        <f>IF(T!$D$2=T!$M$2,M13,IF(T!$D$2=T!$N$2,N13,O13))</f>
        <v>… out of ten flips we get at least one heads?</v>
      </c>
      <c r="C13" s="13">
        <f>1-_xlfn.BINOM.DIST(0,10,C6,1)</f>
        <v>0.9990234375</v>
      </c>
      <c r="D13" s="5"/>
      <c r="E13" s="23" t="str">
        <f>IF(T!$D$2=T!$M$2,M30,IF(T!$D$2=T!$N$2,N30,O30))</f>
        <v>binomial distribution, 1-(complementary, cumulative distribution function)</v>
      </c>
      <c r="F13" s="5"/>
      <c r="G13" s="5"/>
      <c r="H13" s="5"/>
      <c r="I13" s="5"/>
      <c r="J13" s="5"/>
      <c r="K13" s="5"/>
      <c r="L13" s="5"/>
      <c r="M13" s="42" t="s">
        <v>48</v>
      </c>
      <c r="N13" s="28" t="s">
        <v>88</v>
      </c>
      <c r="O13" s="29" t="s">
        <v>65</v>
      </c>
    </row>
    <row r="14" spans="1:15" ht="15" x14ac:dyDescent="0.25">
      <c r="A14" s="5"/>
      <c r="B14" s="4" t="str">
        <f>IF(T!$D$2=T!$M$2,M14,IF(T!$D$2=T!$N$2,N14,O14))</f>
        <v>… out of ten flips we get exactly five heads?</v>
      </c>
      <c r="C14" s="13">
        <f>_xlfn.BINOM.DIST(5,10,C6,0)</f>
        <v>0.24609375000000008</v>
      </c>
      <c r="D14" s="5"/>
      <c r="E14" s="23" t="str">
        <f>IF(T!$D$2=T!$M$2,M28,IF(T!$D$2=T!$N$2,N28,O28))</f>
        <v>binomial distribution, probability mass function</v>
      </c>
      <c r="F14" s="5"/>
      <c r="G14" s="5"/>
      <c r="H14" s="5"/>
      <c r="I14" s="5"/>
      <c r="J14" s="5"/>
      <c r="K14" s="5"/>
      <c r="L14" s="5"/>
      <c r="M14" s="42" t="s">
        <v>49</v>
      </c>
      <c r="N14" s="28" t="s">
        <v>89</v>
      </c>
      <c r="O14" s="29" t="s">
        <v>66</v>
      </c>
    </row>
    <row r="15" spans="1:15" ht="15" x14ac:dyDescent="0.25">
      <c r="A15" s="5"/>
      <c r="B15" s="4" t="str">
        <f>IF(T!$D$2=T!$M$2,M15,IF(T!$D$2=T!$N$2,N15,O15))</f>
        <v>… out of ten flips we get at most five heads?</v>
      </c>
      <c r="C15" s="13">
        <f>_xlfn.BINOM.DIST(5,10,C6,1)</f>
        <v>0.623046875</v>
      </c>
      <c r="D15" s="5"/>
      <c r="E15" s="23" t="str">
        <f>IF(T!$D$2=T!$M$2,M29,IF(T!$D$2=T!$N$2,N29,O29))</f>
        <v>binomial distribution, cumulative distribution function</v>
      </c>
      <c r="F15" s="5"/>
      <c r="G15" s="5"/>
      <c r="H15" s="5"/>
      <c r="I15" s="5"/>
      <c r="J15" s="5"/>
      <c r="K15" s="5"/>
      <c r="L15" s="5"/>
      <c r="M15" s="42" t="s">
        <v>50</v>
      </c>
      <c r="N15" s="28" t="s">
        <v>90</v>
      </c>
      <c r="O15" s="29" t="s">
        <v>103</v>
      </c>
    </row>
    <row r="16" spans="1:15" ht="15" x14ac:dyDescent="0.25">
      <c r="A16" s="5"/>
      <c r="B16" s="4" t="str">
        <f>IF(T!$D$2=T!$M$2,M16,IF(T!$D$2=T!$N$2,N16,O16))</f>
        <v>… out of ten flips we get at least five heads?</v>
      </c>
      <c r="C16" s="13">
        <f>1-_xlfn.BINOM.DIST(4,10,C6,1)</f>
        <v>0.623046875</v>
      </c>
      <c r="D16" s="5"/>
      <c r="E16" s="23" t="str">
        <f>IF(T!$D$2=T!$M$2,M30,IF(T!$D$2=T!$N$2,N30,O30))</f>
        <v>binomial distribution, 1-(complementary, cumulative distribution function)</v>
      </c>
      <c r="F16" s="5"/>
      <c r="G16" s="5"/>
      <c r="H16" s="5"/>
      <c r="I16" s="5"/>
      <c r="J16" s="5"/>
      <c r="K16" s="5"/>
      <c r="L16" s="5"/>
      <c r="M16" s="42" t="s">
        <v>67</v>
      </c>
      <c r="N16" s="28" t="s">
        <v>91</v>
      </c>
      <c r="O16" s="29" t="s">
        <v>104</v>
      </c>
    </row>
    <row r="17" spans="1:15" ht="30" x14ac:dyDescent="0.25">
      <c r="A17" s="5"/>
      <c r="B17" s="4" t="str">
        <f>IF(T!$D$2=T!$M$2,M17,IF(T!$D$2=T!$N$2,N17,O17))</f>
        <v>… after ten flips, all resulting heads, the result of the 11th flip will again be heads?</v>
      </c>
      <c r="C17" s="13">
        <f>1/2</f>
        <v>0.5</v>
      </c>
      <c r="D17" s="5"/>
      <c r="E17" s="23" t="str">
        <f>IF(T!$D$2=T!$M$2,M31,IF(T!$D$2=T!$N$2,N31,O31))</f>
        <v>"gambler's fallacy" (a.k.a. the Monte Carlo fallacy)</v>
      </c>
      <c r="F17" s="5"/>
      <c r="G17" s="5"/>
      <c r="H17" s="5"/>
      <c r="I17" s="5"/>
      <c r="J17" s="5"/>
      <c r="K17" s="5"/>
      <c r="L17" s="5"/>
      <c r="M17" s="42" t="s">
        <v>68</v>
      </c>
      <c r="N17" s="28" t="s">
        <v>461</v>
      </c>
      <c r="O17" s="29" t="s">
        <v>105</v>
      </c>
    </row>
    <row r="18" spans="1:15" ht="15" x14ac:dyDescent="0.25">
      <c r="A18" s="5"/>
      <c r="B18" s="4" t="str">
        <f>IF(T!$D$2=T!$M$2,M18,IF(T!$D$2=T!$N$2,N18,O18))</f>
        <v>… out of ten flips we get only the fifth time heads?</v>
      </c>
      <c r="C18" s="13">
        <f>0.5^10</f>
        <v>9.765625E-4</v>
      </c>
      <c r="D18" s="5"/>
      <c r="E18" s="25" t="str">
        <f>IF(T!$D$2=T!$M$2,M32,IF(T!$D$2=T!$N$2,N32,O32))</f>
        <v>calculated as the product of elementary event probabilities</v>
      </c>
      <c r="F18" s="5"/>
      <c r="G18" s="5"/>
      <c r="H18" s="5"/>
      <c r="I18" s="5"/>
      <c r="J18" s="5"/>
      <c r="K18" s="5"/>
      <c r="L18" s="5"/>
      <c r="M18" s="42" t="s">
        <v>69</v>
      </c>
      <c r="N18" s="28" t="s">
        <v>462</v>
      </c>
      <c r="O18" s="29" t="s">
        <v>106</v>
      </c>
    </row>
    <row r="19" spans="1:15" ht="15" x14ac:dyDescent="0.25">
      <c r="A19" s="5"/>
      <c r="B19" s="6"/>
      <c r="C19" s="5"/>
      <c r="D19" s="5"/>
      <c r="E19" s="25"/>
      <c r="F19" s="5"/>
      <c r="G19" s="5"/>
      <c r="H19" s="5"/>
      <c r="I19" s="5"/>
      <c r="J19" s="5"/>
      <c r="K19" s="5"/>
      <c r="L19" s="5"/>
    </row>
    <row r="20" spans="1:15" ht="15" x14ac:dyDescent="0.25">
      <c r="A20" s="5"/>
      <c r="B20" s="58" t="str">
        <f>IF(T!$D$2=T!$M$2,M20,IF(T!$D$2=T!$N$2,N20,O20))</f>
        <v>Now we are repeting the coin flipping as long as we get heads.</v>
      </c>
      <c r="C20" s="5"/>
      <c r="D20" s="5"/>
      <c r="E20" s="25"/>
      <c r="F20" s="5"/>
      <c r="G20" s="5"/>
      <c r="H20" s="5"/>
      <c r="I20" s="5"/>
      <c r="J20" s="5"/>
      <c r="K20" s="5"/>
      <c r="L20" s="5"/>
      <c r="M20" s="42" t="s">
        <v>70</v>
      </c>
      <c r="N20" s="28" t="s">
        <v>463</v>
      </c>
      <c r="O20" s="29" t="s">
        <v>339</v>
      </c>
    </row>
    <row r="21" spans="1:15" ht="15" x14ac:dyDescent="0.25">
      <c r="A21" s="5"/>
      <c r="B21" s="59" t="str">
        <f>IF(T!$D$2=T!$M$2,M21,IF(T!$D$2=T!$N$2,N21,O21))</f>
        <v>What is the probability that ...</v>
      </c>
      <c r="C21" s="5"/>
      <c r="D21" s="5"/>
      <c r="E21" s="22"/>
      <c r="F21" s="5"/>
      <c r="G21" s="5"/>
      <c r="H21" s="5"/>
      <c r="I21" s="5"/>
      <c r="J21" s="5"/>
      <c r="K21" s="5"/>
      <c r="L21" s="5"/>
      <c r="M21" s="42" t="s">
        <v>0</v>
      </c>
      <c r="N21" s="28" t="s">
        <v>51</v>
      </c>
      <c r="O21" s="29" t="s">
        <v>107</v>
      </c>
    </row>
    <row r="22" spans="1:15" ht="15" x14ac:dyDescent="0.25">
      <c r="A22" s="5"/>
      <c r="B22" s="4" t="str">
        <f>IF(T!$D$2=T!$M$2,M22,IF(T!$D$2=T!$N$2,N22,O22))</f>
        <v>… we get heads exactly for the fourth time?</v>
      </c>
      <c r="C22" s="13">
        <f>_xlfn.NEGBINOM.DIST(3,1,C6,0)</f>
        <v>6.2500000000000014E-2</v>
      </c>
      <c r="D22" s="5"/>
      <c r="E22" s="23" t="str">
        <f>IF(T!$D$2=T!$M$2,M33,IF(T!$D$2=T!$N$2,N33,O33))</f>
        <v>negative binomial distribution – probability mass function</v>
      </c>
      <c r="F22" s="5"/>
      <c r="G22" s="5"/>
      <c r="H22" s="5"/>
      <c r="I22" s="5"/>
      <c r="J22" s="5"/>
      <c r="K22" s="5"/>
      <c r="L22" s="5"/>
      <c r="M22" s="42" t="s">
        <v>71</v>
      </c>
      <c r="N22" s="28" t="s">
        <v>92</v>
      </c>
      <c r="O22" s="29" t="s">
        <v>108</v>
      </c>
    </row>
    <row r="23" spans="1:15" ht="15" x14ac:dyDescent="0.25">
      <c r="A23" s="5"/>
      <c r="B23" s="4" t="str">
        <f>IF(T!$D$2=T!$M$2,M23,IF(T!$D$2=T!$N$2,N23,O23))</f>
        <v>… we get heads at most for the fourth time?</v>
      </c>
      <c r="C23" s="13">
        <f>_xlfn.NEGBINOM.DIST(3,1,C6,1)</f>
        <v>0.9375</v>
      </c>
      <c r="D23" s="5"/>
      <c r="E23" s="23" t="str">
        <f>IF(T!$D$2=T!$M$2,M34,IF(T!$D$2=T!$N$2,N34,O34))</f>
        <v>negative binomial distribution – cumulative distribution function</v>
      </c>
      <c r="F23" s="5"/>
      <c r="G23" s="5"/>
      <c r="H23" s="5"/>
      <c r="I23" s="5"/>
      <c r="J23" s="5"/>
      <c r="K23" s="5"/>
      <c r="L23" s="5"/>
      <c r="M23" s="42" t="s">
        <v>72</v>
      </c>
      <c r="N23" s="28" t="s">
        <v>464</v>
      </c>
      <c r="O23" s="29" t="s">
        <v>109</v>
      </c>
    </row>
    <row r="24" spans="1:15" ht="15" x14ac:dyDescent="0.25">
      <c r="A24" s="5"/>
      <c r="B24" s="4" t="str">
        <f>IF(T!$D$2=T!$M$2,M24,IF(T!$D$2=T!$N$2,N24,O24))</f>
        <v>… we get heads exactly for the tenth time?</v>
      </c>
      <c r="C24" s="13">
        <f>_xlfn.NEGBINOM.DIST(9,1,C6,0)</f>
        <v>9.7656250000000043E-4</v>
      </c>
      <c r="D24" s="5"/>
      <c r="E24" s="23" t="str">
        <f>IF(T!$D$2=T!$M$2,M33,IF(T!$D$2=T!$N$2,N33,O33))</f>
        <v>negative binomial distribution – probability mass function</v>
      </c>
      <c r="F24" s="5"/>
      <c r="G24" s="5"/>
      <c r="H24" s="5"/>
      <c r="I24" s="5"/>
      <c r="J24" s="5"/>
      <c r="K24" s="5"/>
      <c r="L24" s="5"/>
      <c r="M24" s="42" t="s">
        <v>73</v>
      </c>
      <c r="N24" s="28" t="s">
        <v>93</v>
      </c>
      <c r="O24" s="29" t="s">
        <v>110</v>
      </c>
    </row>
    <row r="25" spans="1:15" ht="15" x14ac:dyDescent="0.25">
      <c r="A25" s="5"/>
      <c r="B25" s="4" t="str">
        <f>IF(T!$D$2=T!$M$2,M25,IF(T!$D$2=T!$N$2,N25,O25))</f>
        <v>… we get heads at most for the tenth time?</v>
      </c>
      <c r="C25" s="13">
        <f>_xlfn.NEGBINOM.DIST(9,1,C6,1)</f>
        <v>0.9990234375</v>
      </c>
      <c r="D25" s="5"/>
      <c r="E25" s="23" t="str">
        <f>IF(T!$D$2=T!$M$2,M34,IF(T!$D$2=T!$N$2,N34,O34))</f>
        <v>negative binomial distribution – cumulative distribution function</v>
      </c>
      <c r="F25" s="5"/>
      <c r="G25" s="5"/>
      <c r="H25" s="5"/>
      <c r="I25" s="5"/>
      <c r="J25" s="5"/>
      <c r="K25" s="5"/>
      <c r="L25" s="5"/>
      <c r="M25" s="42" t="s">
        <v>74</v>
      </c>
      <c r="N25" s="28" t="s">
        <v>465</v>
      </c>
      <c r="O25" s="29" t="s">
        <v>111</v>
      </c>
    </row>
    <row r="26" spans="1:15" ht="15" x14ac:dyDescent="0.25">
      <c r="A26" s="5"/>
      <c r="B26" s="6"/>
      <c r="C26" s="5"/>
      <c r="D26" s="5"/>
      <c r="E26" s="5"/>
      <c r="F26" s="5"/>
      <c r="G26" s="5"/>
      <c r="H26" s="5"/>
      <c r="I26" s="5"/>
      <c r="J26" s="5"/>
      <c r="K26" s="5"/>
      <c r="L26" s="5"/>
    </row>
    <row r="27" spans="1:15" ht="15" x14ac:dyDescent="0.25">
      <c r="A27" s="5"/>
      <c r="B27" s="6"/>
      <c r="C27" s="5"/>
      <c r="D27" s="5"/>
      <c r="E27" s="5"/>
      <c r="F27" s="5"/>
      <c r="G27" s="8"/>
      <c r="H27" s="5"/>
      <c r="I27" s="5"/>
      <c r="J27" s="5"/>
      <c r="K27" s="5"/>
      <c r="L27" s="5"/>
      <c r="M27" s="42" t="s">
        <v>293</v>
      </c>
      <c r="N27" s="28" t="s">
        <v>294</v>
      </c>
      <c r="O27" s="29" t="s">
        <v>295</v>
      </c>
    </row>
    <row r="28" spans="1:15" ht="15" x14ac:dyDescent="0.25">
      <c r="A28" s="5"/>
      <c r="B28" s="6"/>
      <c r="C28" s="5"/>
      <c r="D28" s="5"/>
      <c r="E28" s="5"/>
      <c r="F28" s="5"/>
      <c r="G28" s="8"/>
      <c r="H28" s="5"/>
      <c r="I28" s="5"/>
      <c r="J28" s="5"/>
      <c r="K28" s="5"/>
      <c r="L28" s="5"/>
      <c r="M28" s="42" t="s">
        <v>478</v>
      </c>
      <c r="N28" s="28" t="s">
        <v>466</v>
      </c>
      <c r="O28" s="29" t="s">
        <v>480</v>
      </c>
    </row>
    <row r="29" spans="1:15" ht="15" x14ac:dyDescent="0.25">
      <c r="A29" s="5"/>
      <c r="B29" s="6"/>
      <c r="C29" s="5"/>
      <c r="D29" s="5"/>
      <c r="E29" s="5"/>
      <c r="F29" s="5"/>
      <c r="G29" s="8"/>
      <c r="H29" s="5"/>
      <c r="I29" s="5"/>
      <c r="J29" s="5"/>
      <c r="K29" s="5"/>
      <c r="L29" s="5"/>
      <c r="M29" s="42" t="s">
        <v>479</v>
      </c>
      <c r="N29" s="28" t="s">
        <v>467</v>
      </c>
      <c r="O29" s="29" t="s">
        <v>481</v>
      </c>
    </row>
    <row r="30" spans="1:15" ht="15" x14ac:dyDescent="0.25">
      <c r="A30" s="5"/>
      <c r="B30" s="6"/>
      <c r="C30" s="5"/>
      <c r="D30" s="5"/>
      <c r="E30" s="5"/>
      <c r="F30" s="5"/>
      <c r="G30" s="8"/>
      <c r="H30" s="5"/>
      <c r="I30" s="5"/>
      <c r="J30" s="5"/>
      <c r="K30" s="5"/>
      <c r="L30" s="5"/>
      <c r="M30" s="42" t="s">
        <v>483</v>
      </c>
      <c r="N30" s="28" t="s">
        <v>468</v>
      </c>
      <c r="O30" s="29" t="s">
        <v>488</v>
      </c>
    </row>
    <row r="31" spans="1:15" ht="15" x14ac:dyDescent="0.25">
      <c r="A31" s="5"/>
      <c r="B31" s="6"/>
      <c r="C31" s="5"/>
      <c r="D31" s="5"/>
      <c r="E31" s="5"/>
      <c r="F31" s="5"/>
      <c r="G31" s="8"/>
      <c r="H31" s="5"/>
      <c r="I31" s="5"/>
      <c r="J31" s="5"/>
      <c r="K31" s="5"/>
      <c r="L31" s="5"/>
      <c r="M31" s="42" t="s">
        <v>477</v>
      </c>
      <c r="N31" s="28" t="s">
        <v>279</v>
      </c>
      <c r="O31" s="29" t="s">
        <v>280</v>
      </c>
    </row>
    <row r="32" spans="1:15" ht="15" x14ac:dyDescent="0.25">
      <c r="A32" s="5"/>
      <c r="B32" s="5"/>
      <c r="C32" s="5"/>
      <c r="D32" s="5"/>
      <c r="E32" s="5"/>
      <c r="F32" s="5"/>
      <c r="G32" s="8"/>
      <c r="H32" s="5"/>
      <c r="I32" s="5"/>
      <c r="J32" s="5"/>
      <c r="K32" s="5"/>
      <c r="L32" s="5"/>
      <c r="M32" s="42" t="s">
        <v>283</v>
      </c>
      <c r="N32" s="28" t="s">
        <v>469</v>
      </c>
      <c r="O32" s="29" t="s">
        <v>285</v>
      </c>
    </row>
    <row r="33" spans="1:15" ht="15" x14ac:dyDescent="0.25">
      <c r="A33" s="5"/>
      <c r="B33" s="6"/>
      <c r="C33" s="5"/>
      <c r="D33" s="5"/>
      <c r="E33" s="5"/>
      <c r="F33" s="5"/>
      <c r="G33" s="5"/>
      <c r="H33" s="5"/>
      <c r="I33" s="5"/>
      <c r="J33" s="5"/>
      <c r="K33" s="5"/>
      <c r="L33" s="5"/>
      <c r="M33" s="42" t="s">
        <v>484</v>
      </c>
      <c r="N33" s="28" t="s">
        <v>470</v>
      </c>
      <c r="O33" s="29" t="s">
        <v>289</v>
      </c>
    </row>
    <row r="34" spans="1:15" ht="15" x14ac:dyDescent="0.25">
      <c r="A34" s="5"/>
      <c r="B34" s="6"/>
      <c r="C34" s="5"/>
      <c r="D34" s="5"/>
      <c r="E34" s="5"/>
      <c r="F34" s="5"/>
      <c r="G34" s="5"/>
      <c r="H34" s="5"/>
      <c r="I34" s="5"/>
      <c r="J34" s="5"/>
      <c r="K34" s="5"/>
      <c r="L34" s="5"/>
      <c r="M34" s="42" t="s">
        <v>485</v>
      </c>
      <c r="N34" s="28" t="s">
        <v>471</v>
      </c>
      <c r="O34" s="29" t="s">
        <v>290</v>
      </c>
    </row>
    <row r="35" spans="1:15" ht="15" x14ac:dyDescent="0.25">
      <c r="A35" s="5"/>
      <c r="B35" s="6"/>
      <c r="C35" s="5"/>
      <c r="D35" s="5"/>
      <c r="E35" s="5"/>
      <c r="F35" s="5"/>
      <c r="G35" s="5"/>
      <c r="H35" s="5"/>
      <c r="I35" s="5"/>
      <c r="J35" s="5"/>
      <c r="K35" s="5"/>
      <c r="L35" s="5"/>
    </row>
    <row r="36" spans="1:15" ht="15" x14ac:dyDescent="0.25">
      <c r="A36" s="5"/>
      <c r="B36" s="6"/>
      <c r="C36" s="5"/>
      <c r="D36" s="5"/>
      <c r="E36" s="5"/>
      <c r="F36" s="5"/>
      <c r="G36" s="5"/>
      <c r="H36" s="5"/>
      <c r="I36" s="5"/>
      <c r="J36" s="5"/>
      <c r="K36" s="5"/>
      <c r="L36" s="5"/>
      <c r="M36" s="42" t="s">
        <v>296</v>
      </c>
      <c r="N36" s="28" t="s">
        <v>298</v>
      </c>
      <c r="O36" s="29" t="s">
        <v>297</v>
      </c>
    </row>
    <row r="37" spans="1:15" ht="15" x14ac:dyDescent="0.25">
      <c r="A37" s="5"/>
      <c r="B37" s="6"/>
      <c r="C37" s="5"/>
      <c r="D37" s="5"/>
      <c r="E37" s="5"/>
      <c r="F37" s="5"/>
      <c r="G37" s="5"/>
      <c r="H37" s="5"/>
      <c r="I37" s="5"/>
      <c r="J37" s="5"/>
      <c r="K37" s="5"/>
      <c r="L37" s="5"/>
      <c r="M37" s="42" t="str">
        <f>IF(T!$D$2=T!$M$2,M36,IF(T!$D$2=T!$N$2,N36,O36))</f>
        <v>The gambler's fallacy is a kind of fallacy (false conclusion), where one mistakenly believes that independent events influence each other.</v>
      </c>
    </row>
    <row r="38" spans="1:15" ht="15" x14ac:dyDescent="0.25">
      <c r="A38" s="5"/>
      <c r="B38" s="6"/>
      <c r="C38" s="5"/>
      <c r="D38" s="5"/>
      <c r="E38" s="5"/>
      <c r="F38" s="5"/>
      <c r="G38" s="5"/>
      <c r="H38" s="5"/>
      <c r="I38" s="5"/>
      <c r="J38" s="5"/>
      <c r="K38" s="5"/>
      <c r="L38" s="5"/>
    </row>
    <row r="39" spans="1:15" ht="15" x14ac:dyDescent="0.25">
      <c r="A39" s="5"/>
      <c r="B39" s="6"/>
      <c r="C39" s="5"/>
      <c r="D39" s="5"/>
      <c r="E39" s="5"/>
      <c r="F39" s="5"/>
      <c r="G39" s="5"/>
      <c r="H39" s="5"/>
      <c r="I39" s="5"/>
      <c r="J39" s="5"/>
      <c r="K39" s="5"/>
      <c r="L39" s="5"/>
      <c r="M39" s="42" t="s">
        <v>489</v>
      </c>
      <c r="N39" s="28" t="s">
        <v>472</v>
      </c>
      <c r="O39" s="29" t="s">
        <v>338</v>
      </c>
    </row>
    <row r="40" spans="1:15" ht="15" x14ac:dyDescent="0.25">
      <c r="A40" s="5"/>
      <c r="B40" s="6"/>
      <c r="C40" s="5"/>
      <c r="D40" s="5"/>
      <c r="E40" s="5"/>
      <c r="F40" s="5"/>
      <c r="G40" s="5"/>
      <c r="H40" s="5"/>
      <c r="I40" s="5"/>
      <c r="J40" s="5"/>
      <c r="K40" s="5"/>
      <c r="L40" s="5"/>
      <c r="M40" s="42" t="str">
        <f>IF(T!$D$2=T!$M$2,M39,IF(T!$D$2=T!$N$2,N39,O39))</f>
        <v>The probability of "k" successful outcomes out of "n" attempts can be calculated with the binomial distribution.</v>
      </c>
    </row>
    <row r="41" spans="1:15" ht="15" x14ac:dyDescent="0.25">
      <c r="A41" s="5"/>
      <c r="B41" s="6"/>
      <c r="C41" s="5"/>
      <c r="D41" s="5"/>
      <c r="E41" s="5"/>
      <c r="F41" s="5"/>
      <c r="G41" s="5"/>
      <c r="H41" s="5"/>
      <c r="I41" s="5"/>
      <c r="J41" s="5"/>
      <c r="K41" s="5"/>
      <c r="L41" s="5"/>
    </row>
    <row r="42" spans="1:15" ht="15" x14ac:dyDescent="0.25">
      <c r="A42" s="5"/>
      <c r="B42" s="6"/>
      <c r="C42" s="5"/>
      <c r="D42" s="5"/>
      <c r="E42" s="5"/>
      <c r="F42" s="5"/>
      <c r="G42" s="5"/>
      <c r="H42" s="5"/>
      <c r="I42" s="5"/>
      <c r="J42" s="5"/>
      <c r="K42" s="5"/>
      <c r="L42" s="5"/>
      <c r="M42" s="42" t="s">
        <v>490</v>
      </c>
      <c r="N42" s="28" t="s">
        <v>473</v>
      </c>
      <c r="O42" s="29" t="s">
        <v>337</v>
      </c>
    </row>
    <row r="43" spans="1:15" ht="15" x14ac:dyDescent="0.25">
      <c r="A43" s="5"/>
      <c r="B43" s="6"/>
      <c r="C43" s="5"/>
      <c r="D43" s="5"/>
      <c r="E43" s="5"/>
      <c r="F43" s="5"/>
      <c r="G43" s="5"/>
      <c r="H43" s="5"/>
      <c r="I43" s="5"/>
      <c r="J43" s="5"/>
      <c r="K43" s="5"/>
      <c r="L43" s="5"/>
      <c r="M43" s="42" t="str">
        <f>IF(T!$D$2=T!$M$2,M42,IF(T!$D$2=T!$N$2,N42,O42))</f>
        <v>The probability that we get a successful outcome only for the "k"-th attempt can be calculated with the geometric distribution (a type of negative binomial distribution).</v>
      </c>
    </row>
    <row r="44" spans="1:15" ht="15" x14ac:dyDescent="0.25">
      <c r="A44" s="5"/>
      <c r="B44" s="6"/>
      <c r="C44" s="5"/>
      <c r="D44" s="5"/>
      <c r="E44" s="5"/>
      <c r="F44" s="5"/>
      <c r="G44" s="5"/>
      <c r="H44" s="5"/>
      <c r="I44" s="5"/>
      <c r="J44" s="5"/>
      <c r="K44" s="5"/>
      <c r="L44" s="5"/>
    </row>
    <row r="45" spans="1:15" ht="15" x14ac:dyDescent="0.25">
      <c r="A45" s="5"/>
      <c r="B45" s="6"/>
      <c r="C45" s="5"/>
      <c r="D45" s="5"/>
      <c r="E45" s="5"/>
      <c r="F45" s="5"/>
      <c r="G45" s="5"/>
      <c r="H45" s="5"/>
      <c r="I45" s="5"/>
      <c r="J45" s="5"/>
      <c r="K45" s="5"/>
      <c r="L45" s="5"/>
      <c r="M45" s="42" t="s">
        <v>346</v>
      </c>
      <c r="N45" s="28" t="s">
        <v>347</v>
      </c>
      <c r="O45" s="29" t="s">
        <v>372</v>
      </c>
    </row>
    <row r="46" spans="1:15" ht="15" x14ac:dyDescent="0.25">
      <c r="A46" s="5"/>
      <c r="B46" s="6"/>
      <c r="C46" s="5"/>
      <c r="D46" s="5"/>
      <c r="E46" s="5"/>
      <c r="F46" s="5"/>
      <c r="G46" s="5"/>
      <c r="H46" s="5"/>
      <c r="I46" s="5"/>
      <c r="J46" s="5"/>
      <c r="K46" s="5"/>
      <c r="L46" s="5"/>
      <c r="M46" s="42" t="str">
        <f>IF(T!$D$2=T!$M$2,M45,IF(T!$D$2=T!$N$2,N45,O45))</f>
        <v>Probability Mass Function in Case of n = 10 attempt if p = 0.5</v>
      </c>
    </row>
    <row r="47" spans="1:15" ht="15" x14ac:dyDescent="0.25">
      <c r="A47" s="5"/>
      <c r="B47" s="6"/>
      <c r="C47" s="5"/>
      <c r="D47" s="5"/>
      <c r="E47" s="5"/>
      <c r="F47" s="5"/>
      <c r="G47" s="5"/>
      <c r="H47" s="5"/>
      <c r="I47" s="5"/>
      <c r="J47" s="5"/>
      <c r="K47" s="5"/>
      <c r="L47" s="5"/>
    </row>
    <row r="48" spans="1:15" ht="15" x14ac:dyDescent="0.25">
      <c r="A48" s="5"/>
      <c r="B48" s="6"/>
      <c r="C48" s="5"/>
      <c r="D48" s="5"/>
      <c r="E48" s="5"/>
      <c r="F48" s="5"/>
      <c r="G48" s="5"/>
      <c r="H48" s="5"/>
      <c r="I48" s="5"/>
      <c r="J48" s="5"/>
      <c r="K48" s="5"/>
      <c r="L48" s="5"/>
      <c r="M48" s="42" t="s">
        <v>348</v>
      </c>
      <c r="N48" s="28" t="s">
        <v>349</v>
      </c>
      <c r="O48" s="29" t="s">
        <v>350</v>
      </c>
    </row>
    <row r="49" spans="1:15" ht="15" x14ac:dyDescent="0.25">
      <c r="A49" s="5"/>
      <c r="B49" s="6"/>
      <c r="C49" s="5"/>
      <c r="D49" s="5"/>
      <c r="E49" s="5"/>
      <c r="F49" s="5"/>
      <c r="G49" s="5"/>
      <c r="H49" s="5"/>
      <c r="I49" s="5"/>
      <c r="J49" s="5"/>
      <c r="K49" s="5"/>
      <c r="L49" s="5"/>
      <c r="M49" s="42" t="str">
        <f>IF(T!$D$2=T!$M$2,M48,IF(T!$D$2=T!$N$2,N48,O48))</f>
        <v>number of heads, k</v>
      </c>
    </row>
    <row r="50" spans="1:15" ht="15" x14ac:dyDescent="0.25">
      <c r="A50" s="5"/>
      <c r="B50" s="6"/>
      <c r="C50" s="5"/>
      <c r="D50" s="5"/>
      <c r="E50" s="5"/>
      <c r="F50" s="5"/>
      <c r="G50" s="5"/>
      <c r="H50" s="5"/>
      <c r="I50" s="5"/>
      <c r="J50" s="5"/>
      <c r="K50" s="5"/>
      <c r="L50" s="5"/>
    </row>
    <row r="51" spans="1:15" ht="15" x14ac:dyDescent="0.25">
      <c r="A51" s="5"/>
      <c r="B51" s="6"/>
      <c r="C51" s="5"/>
      <c r="D51" s="5"/>
      <c r="E51" s="5"/>
      <c r="F51" s="5"/>
      <c r="G51" s="5"/>
      <c r="H51" s="5"/>
      <c r="I51" s="5"/>
      <c r="J51" s="5"/>
      <c r="K51" s="5"/>
      <c r="L51" s="5"/>
      <c r="M51" s="42" t="s">
        <v>367</v>
      </c>
      <c r="N51" s="28" t="s">
        <v>368</v>
      </c>
      <c r="O51" s="29" t="s">
        <v>369</v>
      </c>
    </row>
    <row r="52" spans="1:15" ht="15" x14ac:dyDescent="0.25">
      <c r="A52" s="5"/>
      <c r="B52" s="6"/>
      <c r="C52" s="5"/>
      <c r="D52" s="5"/>
      <c r="E52" s="5"/>
      <c r="F52" s="5"/>
      <c r="G52" s="5"/>
      <c r="H52" s="5"/>
      <c r="I52" s="5"/>
      <c r="J52" s="5"/>
      <c r="K52" s="5"/>
      <c r="L52" s="5"/>
      <c r="M52" s="42" t="str">
        <f>IF(T!$D$2=T!$M$2,M51,IF(T!$D$2=T!$N$2,N51,O51))</f>
        <v>probability, Δp(n,k)</v>
      </c>
    </row>
    <row r="53" spans="1:15" ht="15" x14ac:dyDescent="0.25">
      <c r="A53" s="5"/>
      <c r="B53" s="6"/>
      <c r="C53" s="5"/>
      <c r="D53" s="5"/>
      <c r="E53" s="5"/>
      <c r="F53" s="5"/>
      <c r="G53" s="5"/>
      <c r="H53" s="5"/>
      <c r="I53" s="5"/>
      <c r="J53" s="5"/>
      <c r="K53" s="5"/>
      <c r="L53" s="5"/>
    </row>
    <row r="54" spans="1:15" ht="45" x14ac:dyDescent="0.25">
      <c r="A54" s="30" t="str">
        <f>IF(T!$D$2=T!$M$2,M54,IF(T!$D$2=T!$N$2,N54,O54))</f>
        <v>number of successes</v>
      </c>
      <c r="B54" s="30" t="str">
        <f>IF(T!$D$2=T!$M$2,M55,IF(T!$D$2=T!$N$2,N55,O55))</f>
        <v>probability of k number of successes in case of n = 10 attempts</v>
      </c>
      <c r="C54" s="30" t="str">
        <f>IF(T!$D$2=T!$M$2,M56,IF(T!$D$2=T!$N$2,N56,O56))</f>
        <v>"cut-off" probability</v>
      </c>
      <c r="D54" s="37"/>
      <c r="E54" s="30" t="str">
        <f>IF(T!$D$2=T!$M$2,M57,IF(T!$D$2=T!$N$2,N57,O57))</f>
        <v>cumulative probability</v>
      </c>
      <c r="F54" s="6" t="str">
        <f>IF(T!$D$2=T!$M$2,M58,IF(T!$D$2=T!$N$2,N58,O58))</f>
        <v>elementary probability</v>
      </c>
      <c r="G54" s="5"/>
      <c r="H54" s="5"/>
      <c r="I54" s="5"/>
      <c r="J54" s="5"/>
      <c r="K54" s="5"/>
      <c r="L54" s="5"/>
      <c r="M54" s="42" t="s">
        <v>352</v>
      </c>
      <c r="N54" s="28" t="s">
        <v>358</v>
      </c>
      <c r="O54" s="29" t="s">
        <v>360</v>
      </c>
    </row>
    <row r="55" spans="1:15" ht="18" x14ac:dyDescent="0.35">
      <c r="A55" s="35" t="s">
        <v>356</v>
      </c>
      <c r="B55" s="34" t="s">
        <v>355</v>
      </c>
      <c r="C55" s="31" t="s">
        <v>354</v>
      </c>
      <c r="D55" s="31" t="s">
        <v>351</v>
      </c>
      <c r="E55" s="31" t="s">
        <v>22</v>
      </c>
      <c r="F55" s="5" t="s">
        <v>22</v>
      </c>
      <c r="G55" s="5"/>
      <c r="H55" s="5"/>
      <c r="I55" s="5"/>
      <c r="J55" s="5"/>
      <c r="K55" s="5"/>
      <c r="L55" s="5"/>
      <c r="M55" s="42" t="s">
        <v>357</v>
      </c>
      <c r="N55" s="28" t="s">
        <v>361</v>
      </c>
      <c r="O55" s="29" t="s">
        <v>359</v>
      </c>
    </row>
    <row r="56" spans="1:15" ht="15" x14ac:dyDescent="0.25">
      <c r="A56" s="32">
        <v>0</v>
      </c>
      <c r="B56" s="33">
        <f t="shared" ref="B56:B66" si="0">_xlfn.BINOM.DIST(A56,10,$F$56,0)</f>
        <v>9.765625E-4</v>
      </c>
      <c r="C56" s="38">
        <f>B56+B66</f>
        <v>1.953125E-3</v>
      </c>
      <c r="D56" s="32">
        <v>0</v>
      </c>
      <c r="E56" s="32">
        <f>B56</f>
        <v>9.765625E-4</v>
      </c>
      <c r="F56" s="5">
        <f>1/2</f>
        <v>0.5</v>
      </c>
      <c r="G56" s="5"/>
      <c r="H56" s="5"/>
      <c r="I56" s="5"/>
      <c r="J56" s="5"/>
      <c r="K56" s="5"/>
      <c r="L56" s="5"/>
      <c r="M56" s="42" t="s">
        <v>491</v>
      </c>
      <c r="N56" s="28" t="s">
        <v>365</v>
      </c>
      <c r="O56" s="29" t="s">
        <v>362</v>
      </c>
    </row>
    <row r="57" spans="1:15" ht="15" x14ac:dyDescent="0.25">
      <c r="A57" s="32">
        <v>1</v>
      </c>
      <c r="B57" s="33">
        <f t="shared" si="0"/>
        <v>9.7656250000000017E-3</v>
      </c>
      <c r="C57" s="38">
        <f>C56+B57+B65</f>
        <v>2.1484375000000003E-2</v>
      </c>
      <c r="D57" s="32">
        <v>1</v>
      </c>
      <c r="E57" s="32">
        <f>E56</f>
        <v>9.765625E-4</v>
      </c>
      <c r="F57" s="5"/>
      <c r="G57" s="5"/>
      <c r="H57" s="5"/>
      <c r="I57" s="5"/>
      <c r="J57" s="5"/>
      <c r="K57" s="5"/>
      <c r="L57" s="5"/>
      <c r="M57" s="42" t="s">
        <v>382</v>
      </c>
      <c r="N57" s="28" t="s">
        <v>383</v>
      </c>
      <c r="O57" s="29" t="s">
        <v>384</v>
      </c>
    </row>
    <row r="58" spans="1:15" ht="15" x14ac:dyDescent="0.25">
      <c r="A58" s="32">
        <v>2</v>
      </c>
      <c r="B58" s="33">
        <f t="shared" si="0"/>
        <v>4.3945312499999972E-2</v>
      </c>
      <c r="C58" s="39">
        <f>C57+B58+B64</f>
        <v>0.10937499999999996</v>
      </c>
      <c r="D58" s="32">
        <v>1</v>
      </c>
      <c r="E58" s="32">
        <f>E57+B57</f>
        <v>1.0742187500000002E-2</v>
      </c>
      <c r="F58" s="5"/>
      <c r="G58" s="5"/>
      <c r="H58" s="5"/>
      <c r="I58" s="5"/>
      <c r="J58" s="5"/>
      <c r="K58" s="5"/>
      <c r="L58" s="5"/>
      <c r="M58" s="42" t="s">
        <v>353</v>
      </c>
      <c r="N58" s="28" t="s">
        <v>364</v>
      </c>
      <c r="O58" s="29" t="s">
        <v>363</v>
      </c>
    </row>
    <row r="59" spans="1:15" ht="15" x14ac:dyDescent="0.25">
      <c r="A59" s="32">
        <v>3</v>
      </c>
      <c r="B59" s="33">
        <f t="shared" si="0"/>
        <v>0.11718750000000003</v>
      </c>
      <c r="C59" s="39">
        <f>C58+B59+B63</f>
        <v>0.34375</v>
      </c>
      <c r="D59" s="32">
        <v>2</v>
      </c>
      <c r="E59" s="32">
        <f>E58</f>
        <v>1.0742187500000002E-2</v>
      </c>
      <c r="F59" s="5"/>
      <c r="G59" s="5"/>
      <c r="H59" s="5"/>
      <c r="I59" s="5"/>
      <c r="J59" s="5"/>
      <c r="K59" s="5"/>
      <c r="L59" s="5"/>
    </row>
    <row r="60" spans="1:15" ht="15" x14ac:dyDescent="0.25">
      <c r="A60" s="32">
        <v>4</v>
      </c>
      <c r="B60" s="33">
        <f t="shared" si="0"/>
        <v>0.20507812500000006</v>
      </c>
      <c r="C60" s="39">
        <f>C59+B60+B62</f>
        <v>0.75390625</v>
      </c>
      <c r="D60" s="32">
        <v>2</v>
      </c>
      <c r="E60" s="32">
        <f>E59+B58</f>
        <v>5.4687499999999972E-2</v>
      </c>
      <c r="F60" s="5"/>
      <c r="G60" s="5"/>
      <c r="H60" s="5"/>
      <c r="I60" s="5"/>
      <c r="J60" s="5"/>
      <c r="K60" s="5"/>
      <c r="L60" s="5"/>
      <c r="M60" s="42" t="s">
        <v>366</v>
      </c>
      <c r="N60" s="28" t="s">
        <v>370</v>
      </c>
      <c r="O60" s="29" t="s">
        <v>371</v>
      </c>
    </row>
    <row r="61" spans="1:15" ht="15" x14ac:dyDescent="0.25">
      <c r="A61" s="32">
        <v>5</v>
      </c>
      <c r="B61" s="33">
        <f t="shared" si="0"/>
        <v>0.24609375000000008</v>
      </c>
      <c r="C61" s="39">
        <f>C60+B61</f>
        <v>1</v>
      </c>
      <c r="D61" s="32">
        <v>3</v>
      </c>
      <c r="E61" s="32">
        <f>E60</f>
        <v>5.4687499999999972E-2</v>
      </c>
      <c r="F61" s="5"/>
      <c r="G61" s="5"/>
      <c r="H61" s="5"/>
      <c r="I61" s="5"/>
      <c r="J61" s="5"/>
      <c r="K61" s="5"/>
      <c r="L61" s="5"/>
      <c r="M61" s="42" t="str">
        <f>IF(T!$D$2=T!$M$2,M60,IF(T!$D$2=T!$N$2,N60,O60))</f>
        <v>cumulative distribution function if n = 10 and p = 0.5</v>
      </c>
    </row>
    <row r="62" spans="1:15" ht="15" x14ac:dyDescent="0.25">
      <c r="A62" s="32">
        <v>6</v>
      </c>
      <c r="B62" s="33">
        <f t="shared" si="0"/>
        <v>0.20507812500000006</v>
      </c>
      <c r="C62" s="39">
        <f>C60</f>
        <v>0.75390625</v>
      </c>
      <c r="D62" s="32">
        <v>3</v>
      </c>
      <c r="E62" s="32">
        <f>E61+B59</f>
        <v>0.171875</v>
      </c>
      <c r="F62" s="5"/>
      <c r="G62" s="5"/>
      <c r="H62" s="5"/>
      <c r="I62" s="5"/>
      <c r="J62" s="5"/>
      <c r="K62" s="5"/>
      <c r="L62" s="5"/>
    </row>
    <row r="63" spans="1:15" ht="15" x14ac:dyDescent="0.25">
      <c r="A63" s="32">
        <v>7</v>
      </c>
      <c r="B63" s="33">
        <f t="shared" si="0"/>
        <v>0.11718750000000003</v>
      </c>
      <c r="C63" s="39">
        <f>C59</f>
        <v>0.34375</v>
      </c>
      <c r="D63" s="32">
        <v>4</v>
      </c>
      <c r="E63" s="32">
        <f>E62</f>
        <v>0.171875</v>
      </c>
      <c r="F63" s="5"/>
      <c r="G63" s="5"/>
      <c r="H63" s="5"/>
      <c r="I63" s="5"/>
      <c r="J63" s="5"/>
      <c r="K63" s="5"/>
      <c r="L63" s="5"/>
      <c r="M63" s="42" t="s">
        <v>373</v>
      </c>
      <c r="N63" s="28" t="s">
        <v>374</v>
      </c>
      <c r="O63" s="29" t="s">
        <v>375</v>
      </c>
    </row>
    <row r="64" spans="1:15" ht="15" x14ac:dyDescent="0.25">
      <c r="A64" s="32">
        <v>8</v>
      </c>
      <c r="B64" s="33">
        <f t="shared" si="0"/>
        <v>4.3945312499999986E-2</v>
      </c>
      <c r="C64" s="39">
        <f>C58</f>
        <v>0.10937499999999996</v>
      </c>
      <c r="D64" s="32">
        <v>4</v>
      </c>
      <c r="E64" s="32">
        <f>E63+B60</f>
        <v>0.37695312500000006</v>
      </c>
      <c r="F64" s="5"/>
      <c r="G64" s="5"/>
      <c r="H64" s="5"/>
      <c r="I64" s="5"/>
      <c r="J64" s="5"/>
      <c r="K64" s="5"/>
      <c r="L64" s="5"/>
      <c r="M64" s="42" t="str">
        <f>IF(T!$D$2=T!$M$2,M63,IF(T!$D$2=T!$N$2,N63,O63))</f>
        <v>probability, p(n,k)</v>
      </c>
    </row>
    <row r="65" spans="1:12" ht="15" x14ac:dyDescent="0.25">
      <c r="A65" s="32">
        <v>9</v>
      </c>
      <c r="B65" s="33">
        <f t="shared" si="0"/>
        <v>9.7656250000000017E-3</v>
      </c>
      <c r="C65" s="38">
        <f>C57</f>
        <v>2.1484375000000003E-2</v>
      </c>
      <c r="D65" s="32">
        <v>5</v>
      </c>
      <c r="E65" s="32">
        <f>E64</f>
        <v>0.37695312500000006</v>
      </c>
      <c r="F65" s="5"/>
      <c r="G65" s="5"/>
      <c r="H65" s="5"/>
      <c r="I65" s="5"/>
      <c r="J65" s="5"/>
      <c r="K65" s="5"/>
      <c r="L65" s="5"/>
    </row>
    <row r="66" spans="1:12" ht="15" x14ac:dyDescent="0.25">
      <c r="A66" s="32">
        <v>10</v>
      </c>
      <c r="B66" s="33">
        <f t="shared" si="0"/>
        <v>9.765625E-4</v>
      </c>
      <c r="C66" s="38">
        <f>C56</f>
        <v>1.953125E-3</v>
      </c>
      <c r="D66" s="32">
        <v>5</v>
      </c>
      <c r="E66" s="32">
        <f>E65+B61</f>
        <v>0.62304687500000011</v>
      </c>
      <c r="F66" s="5"/>
      <c r="G66" s="5"/>
      <c r="H66" s="5"/>
      <c r="I66" s="5"/>
      <c r="J66" s="5"/>
      <c r="K66" s="5"/>
      <c r="L66" s="5"/>
    </row>
    <row r="67" spans="1:12" ht="15" x14ac:dyDescent="0.25">
      <c r="A67" s="5"/>
      <c r="B67" s="6"/>
      <c r="C67" s="5"/>
      <c r="D67" s="32">
        <v>6</v>
      </c>
      <c r="E67" s="32">
        <f>E66</f>
        <v>0.62304687500000011</v>
      </c>
      <c r="F67" s="5"/>
      <c r="G67" s="5"/>
      <c r="H67" s="5"/>
      <c r="I67" s="5"/>
      <c r="J67" s="5"/>
      <c r="K67" s="5"/>
      <c r="L67" s="5"/>
    </row>
    <row r="68" spans="1:12" ht="15" x14ac:dyDescent="0.25">
      <c r="A68" s="5"/>
      <c r="B68" s="6"/>
      <c r="C68" s="5"/>
      <c r="D68" s="32">
        <v>6</v>
      </c>
      <c r="E68" s="32">
        <f>E67+B62</f>
        <v>0.82812500000000022</v>
      </c>
      <c r="F68" s="5"/>
      <c r="G68" s="5"/>
      <c r="H68" s="5"/>
      <c r="I68" s="5"/>
      <c r="J68" s="5"/>
      <c r="K68" s="5"/>
      <c r="L68" s="5"/>
    </row>
    <row r="69" spans="1:12" ht="15" x14ac:dyDescent="0.25">
      <c r="A69" s="5"/>
      <c r="B69" s="6"/>
      <c r="C69" s="5"/>
      <c r="D69" s="32">
        <v>7</v>
      </c>
      <c r="E69" s="32">
        <f>E68</f>
        <v>0.82812500000000022</v>
      </c>
      <c r="F69" s="5"/>
      <c r="G69" s="5"/>
      <c r="H69" s="5"/>
      <c r="I69" s="5"/>
      <c r="J69" s="5"/>
      <c r="K69" s="5"/>
      <c r="L69" s="5"/>
    </row>
    <row r="70" spans="1:12" ht="15" x14ac:dyDescent="0.25">
      <c r="A70" s="5"/>
      <c r="B70" s="6"/>
      <c r="C70" s="5"/>
      <c r="D70" s="32">
        <v>7</v>
      </c>
      <c r="E70" s="32">
        <f>E69+B63</f>
        <v>0.94531250000000022</v>
      </c>
      <c r="F70" s="5"/>
      <c r="G70" s="5"/>
      <c r="H70" s="5"/>
      <c r="I70" s="5"/>
      <c r="J70" s="5"/>
      <c r="K70" s="5"/>
      <c r="L70" s="5"/>
    </row>
    <row r="71" spans="1:12" ht="15" x14ac:dyDescent="0.25">
      <c r="A71" s="5"/>
      <c r="B71" s="6"/>
      <c r="C71" s="5"/>
      <c r="D71" s="32">
        <v>8</v>
      </c>
      <c r="E71" s="32">
        <f>E70</f>
        <v>0.94531250000000022</v>
      </c>
      <c r="F71" s="5"/>
      <c r="G71" s="5"/>
      <c r="H71" s="5"/>
      <c r="I71" s="5"/>
      <c r="J71" s="5"/>
      <c r="K71" s="5"/>
      <c r="L71" s="5"/>
    </row>
    <row r="72" spans="1:12" ht="15" x14ac:dyDescent="0.25">
      <c r="A72" s="5"/>
      <c r="B72" s="6"/>
      <c r="C72" s="5"/>
      <c r="D72" s="32">
        <v>8</v>
      </c>
      <c r="E72" s="32">
        <f>E71+B64</f>
        <v>0.98925781250000022</v>
      </c>
      <c r="F72" s="5"/>
      <c r="G72" s="5"/>
      <c r="H72" s="5"/>
      <c r="I72" s="5"/>
      <c r="J72" s="5"/>
      <c r="K72" s="5"/>
      <c r="L72" s="5"/>
    </row>
    <row r="73" spans="1:12" ht="15" x14ac:dyDescent="0.25">
      <c r="A73" s="5"/>
      <c r="B73" s="6"/>
      <c r="C73" s="5"/>
      <c r="D73" s="32">
        <v>9</v>
      </c>
      <c r="E73" s="32">
        <f>E72</f>
        <v>0.98925781250000022</v>
      </c>
      <c r="F73" s="5"/>
      <c r="G73" s="5"/>
      <c r="H73" s="5"/>
      <c r="I73" s="5"/>
      <c r="J73" s="5"/>
      <c r="K73" s="5"/>
      <c r="L73" s="5"/>
    </row>
    <row r="74" spans="1:12" ht="15" x14ac:dyDescent="0.25">
      <c r="A74" s="5"/>
      <c r="B74" s="6"/>
      <c r="C74" s="5"/>
      <c r="D74" s="32">
        <v>9</v>
      </c>
      <c r="E74" s="32">
        <f>E73+B65</f>
        <v>0.99902343750000022</v>
      </c>
      <c r="F74" s="5"/>
      <c r="G74" s="5"/>
      <c r="H74" s="5"/>
      <c r="I74" s="5"/>
      <c r="J74" s="5"/>
      <c r="K74" s="5"/>
      <c r="L74" s="5"/>
    </row>
    <row r="75" spans="1:12" ht="15" x14ac:dyDescent="0.25">
      <c r="A75" s="5"/>
      <c r="B75" s="6"/>
      <c r="C75" s="5"/>
      <c r="D75" s="32">
        <v>10</v>
      </c>
      <c r="E75" s="32">
        <f>E74</f>
        <v>0.99902343750000022</v>
      </c>
      <c r="F75" s="5"/>
      <c r="G75" s="5"/>
      <c r="H75" s="5"/>
      <c r="I75" s="5"/>
      <c r="J75" s="5"/>
      <c r="K75" s="5"/>
      <c r="L75" s="5"/>
    </row>
    <row r="76" spans="1:12" ht="15" x14ac:dyDescent="0.25">
      <c r="A76" s="5"/>
      <c r="B76" s="6"/>
      <c r="C76" s="5"/>
      <c r="D76" s="32">
        <v>10</v>
      </c>
      <c r="E76" s="32">
        <f>E75+B66</f>
        <v>1.0000000000000002</v>
      </c>
      <c r="F76" s="5"/>
      <c r="G76" s="5"/>
      <c r="H76" s="5"/>
      <c r="I76" s="5"/>
      <c r="J76" s="5"/>
      <c r="K76" s="5"/>
      <c r="L76" s="5"/>
    </row>
    <row r="77" spans="1:12" ht="15" x14ac:dyDescent="0.25">
      <c r="A77" s="5"/>
      <c r="B77" s="6"/>
      <c r="C77" s="5"/>
      <c r="D77" s="36"/>
      <c r="E77" s="36"/>
      <c r="F77" s="5"/>
      <c r="G77" s="5"/>
      <c r="H77" s="5"/>
      <c r="I77" s="5"/>
      <c r="J77" s="5"/>
      <c r="K77" s="5"/>
      <c r="L77" s="5"/>
    </row>
    <row r="78" spans="1:12" ht="15" x14ac:dyDescent="0.25">
      <c r="A78" s="5"/>
      <c r="B78" s="6"/>
      <c r="C78" s="5"/>
      <c r="D78" s="5"/>
      <c r="E78" s="5"/>
      <c r="F78" s="5"/>
      <c r="G78" s="5"/>
      <c r="H78" s="5"/>
      <c r="I78" s="5"/>
      <c r="J78" s="5"/>
      <c r="K78" s="5"/>
      <c r="L78" s="5"/>
    </row>
    <row r="79" spans="1:12" ht="15" x14ac:dyDescent="0.25">
      <c r="A79" s="5"/>
      <c r="B79" s="6"/>
      <c r="C79" s="5"/>
      <c r="D79" s="5"/>
      <c r="E79" s="5"/>
      <c r="F79" s="5"/>
      <c r="G79" s="5"/>
      <c r="H79" s="5"/>
      <c r="I79" s="5"/>
      <c r="J79" s="5"/>
      <c r="K79" s="5"/>
      <c r="L79" s="5"/>
    </row>
    <row r="80" spans="1:12" ht="15" x14ac:dyDescent="0.25">
      <c r="A80" s="5"/>
      <c r="B80" s="6"/>
      <c r="C80" s="5"/>
      <c r="D80" s="5"/>
      <c r="E80" s="5"/>
      <c r="F80" s="5"/>
      <c r="G80" s="5"/>
      <c r="H80" s="5"/>
      <c r="I80" s="5"/>
      <c r="J80" s="5"/>
      <c r="K80" s="5"/>
      <c r="L80" s="5"/>
    </row>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sheetData>
  <pageMargins left="0.75" right="0.75" top="1" bottom="1" header="0.5" footer="0.5"/>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sheetPr>
  <dimension ref="A1:O100"/>
  <sheetViews>
    <sheetView workbookViewId="0"/>
  </sheetViews>
  <sheetFormatPr defaultColWidth="0" defaultRowHeight="14.1" customHeight="1" zeroHeight="1" x14ac:dyDescent="0.25"/>
  <cols>
    <col min="1" max="1" width="10.85546875" style="10" customWidth="1"/>
    <col min="2" max="2" width="60.85546875" style="11" customWidth="1"/>
    <col min="3" max="3" width="10.85546875" style="10" customWidth="1"/>
    <col min="4" max="4" width="3.85546875" style="10" customWidth="1"/>
    <col min="5" max="5" width="70.85546875" style="10" customWidth="1"/>
    <col min="6" max="12" width="8.7109375" style="10" customWidth="1"/>
    <col min="13" max="13" width="60.85546875" style="1" hidden="1" customWidth="1"/>
    <col min="14" max="14" width="60.85546875" style="2" hidden="1" customWidth="1"/>
    <col min="15" max="15" width="60.85546875" style="3" hidden="1" customWidth="1"/>
    <col min="16" max="16384" width="8.7109375" hidden="1"/>
  </cols>
  <sheetData>
    <row r="1" spans="1:15" ht="15" x14ac:dyDescent="0.25">
      <c r="A1" s="5"/>
      <c r="B1" s="6"/>
      <c r="C1" s="5"/>
      <c r="D1" s="5"/>
      <c r="E1" s="5"/>
      <c r="F1" s="5"/>
      <c r="G1" s="5"/>
      <c r="H1" s="5"/>
      <c r="I1" s="5"/>
      <c r="J1" s="5"/>
      <c r="K1" s="5"/>
      <c r="L1" s="5"/>
    </row>
    <row r="2" spans="1:15" ht="20.25" x14ac:dyDescent="0.3">
      <c r="A2" s="5"/>
      <c r="B2" s="7" t="str">
        <f>IF(T!$D$2=T!$M$2,M2,IF(T!$D$2=T!$N$2,N2,O2))</f>
        <v>Give the asked values in the green cells.</v>
      </c>
      <c r="C2" s="5"/>
      <c r="D2" s="5"/>
      <c r="E2" s="5"/>
      <c r="F2" s="5"/>
      <c r="G2" s="5"/>
      <c r="H2" s="5"/>
      <c r="I2" s="5"/>
      <c r="J2" s="5"/>
      <c r="K2" s="5"/>
      <c r="L2" s="5"/>
      <c r="M2" s="1" t="s">
        <v>123</v>
      </c>
      <c r="N2" s="2" t="s">
        <v>239</v>
      </c>
      <c r="O2" s="3" t="s">
        <v>124</v>
      </c>
    </row>
    <row r="3" spans="1:15" ht="15" x14ac:dyDescent="0.25">
      <c r="A3" s="5"/>
      <c r="B3" s="6"/>
      <c r="C3" s="5"/>
      <c r="D3" s="5"/>
      <c r="E3" s="5"/>
      <c r="F3" s="5"/>
      <c r="G3" s="5"/>
      <c r="H3" s="5"/>
      <c r="I3" s="5"/>
      <c r="J3" s="5"/>
      <c r="K3" s="5"/>
      <c r="L3" s="5"/>
    </row>
    <row r="4" spans="1:15" ht="30" x14ac:dyDescent="0.25">
      <c r="A4" s="5"/>
      <c r="B4" s="58" t="str">
        <f>IF(T!$D$2=T!$M$2,M4,IF(T!$D$2=T!$N$2,N4,O4))</f>
        <v>We are carring out a series of coin toss experiments. During an earlier study 732 out of 2000 tosses gave heads.</v>
      </c>
      <c r="C4" s="5"/>
      <c r="D4" s="5"/>
      <c r="E4" s="53"/>
      <c r="F4" s="5"/>
      <c r="G4" s="5"/>
      <c r="H4" s="5"/>
      <c r="I4" s="5"/>
      <c r="J4" s="5"/>
      <c r="K4" s="5"/>
      <c r="L4" s="5"/>
      <c r="M4" s="1" t="s">
        <v>136</v>
      </c>
      <c r="N4" s="2" t="s">
        <v>474</v>
      </c>
      <c r="O4" s="3" t="s">
        <v>138</v>
      </c>
    </row>
    <row r="5" spans="1:15" ht="15" x14ac:dyDescent="0.25">
      <c r="A5" s="5"/>
      <c r="B5" s="59" t="str">
        <f>IF(T!$D$2=T!$M$2,M5,IF(T!$D$2=T!$N$2,N5,O5))</f>
        <v>Based on this information, what is the probability that …</v>
      </c>
      <c r="C5" s="5"/>
      <c r="D5" s="5"/>
      <c r="E5" s="53"/>
      <c r="F5" s="5"/>
      <c r="G5" s="5"/>
      <c r="H5" s="5"/>
      <c r="I5" s="5"/>
      <c r="J5" s="5"/>
      <c r="K5" s="5"/>
      <c r="L5" s="5"/>
      <c r="M5" s="1" t="s">
        <v>137</v>
      </c>
      <c r="N5" s="2" t="s">
        <v>475</v>
      </c>
      <c r="O5" s="3" t="s">
        <v>139</v>
      </c>
    </row>
    <row r="6" spans="1:15" ht="15" x14ac:dyDescent="0.25">
      <c r="A6" s="5"/>
      <c r="B6" s="4" t="str">
        <f>IF(T!$D$2=T!$M$2,M6,IF(T!$D$2=T!$N$2,N6,O6))</f>
        <v>… flipping the coin once, we get heads?</v>
      </c>
      <c r="C6" s="62"/>
      <c r="D6" s="57" t="str">
        <f>IF(C6="","×",IF(C6='2m'!C6,"✓","×"))</f>
        <v>×</v>
      </c>
      <c r="E6" s="63"/>
      <c r="F6" s="5"/>
      <c r="G6" s="5"/>
      <c r="H6" s="5"/>
      <c r="I6" s="5"/>
      <c r="J6" s="5"/>
      <c r="K6" s="5"/>
      <c r="L6" s="5"/>
      <c r="M6" s="1" t="s">
        <v>41</v>
      </c>
      <c r="N6" s="2" t="s">
        <v>460</v>
      </c>
      <c r="O6" s="3" t="s">
        <v>58</v>
      </c>
    </row>
    <row r="7" spans="1:15" ht="15" x14ac:dyDescent="0.25">
      <c r="A7" s="5"/>
      <c r="B7" s="4" t="str">
        <f>IF(T!$D$2=T!$M$2,M7,IF(T!$D$2=T!$N$2,N7,O7))</f>
        <v>… out of two flips we get heads exactly once?</v>
      </c>
      <c r="C7" s="62"/>
      <c r="D7" s="57" t="str">
        <f>IF(C7="","×",IF(C7='2m'!C7,"✓","×"))</f>
        <v>×</v>
      </c>
      <c r="E7" s="63"/>
      <c r="F7" s="5"/>
      <c r="G7" s="5"/>
      <c r="H7" s="5"/>
      <c r="I7" s="5"/>
      <c r="J7" s="5"/>
      <c r="K7" s="5"/>
      <c r="L7" s="5"/>
      <c r="M7" s="1" t="s">
        <v>42</v>
      </c>
      <c r="N7" s="2" t="s">
        <v>52</v>
      </c>
      <c r="O7" s="3" t="s">
        <v>59</v>
      </c>
    </row>
    <row r="8" spans="1:15" ht="15" x14ac:dyDescent="0.25">
      <c r="A8" s="5"/>
      <c r="B8" s="4" t="str">
        <f>IF(T!$D$2=T!$M$2,M8,IF(T!$D$2=T!$N$2,N8,O8))</f>
        <v>… out of two flips we get heads not more than once?</v>
      </c>
      <c r="C8" s="62"/>
      <c r="D8" s="57" t="str">
        <f>IF(C8="","×",IF(C8='2m'!C8,"✓","×"))</f>
        <v>×</v>
      </c>
      <c r="E8" s="63"/>
      <c r="F8" s="5"/>
      <c r="G8" s="5"/>
      <c r="H8" s="5"/>
      <c r="I8" s="5"/>
      <c r="J8" s="5"/>
      <c r="K8" s="5"/>
      <c r="L8" s="5"/>
      <c r="M8" s="1" t="s">
        <v>43</v>
      </c>
      <c r="N8" s="2" t="s">
        <v>53</v>
      </c>
      <c r="O8" s="3" t="s">
        <v>60</v>
      </c>
    </row>
    <row r="9" spans="1:15" ht="15" x14ac:dyDescent="0.25">
      <c r="A9" s="5"/>
      <c r="B9" s="4" t="str">
        <f>IF(T!$D$2=T!$M$2,M9,IF(T!$D$2=T!$N$2,N9,O9))</f>
        <v>… out of two flips we get at least one heads?</v>
      </c>
      <c r="C9" s="62"/>
      <c r="D9" s="57" t="str">
        <f>IF(C9="","×",IF(C9='2m'!C9,"✓","×"))</f>
        <v>×</v>
      </c>
      <c r="E9" s="63"/>
      <c r="F9" s="5"/>
      <c r="G9" s="5"/>
      <c r="H9" s="5"/>
      <c r="I9" s="5"/>
      <c r="J9" s="5"/>
      <c r="K9" s="5"/>
      <c r="L9" s="5"/>
      <c r="M9" s="1" t="s">
        <v>44</v>
      </c>
      <c r="N9" s="2" t="s">
        <v>54</v>
      </c>
      <c r="O9" s="3" t="s">
        <v>61</v>
      </c>
    </row>
    <row r="10" spans="1:15" ht="15" x14ac:dyDescent="0.25">
      <c r="A10" s="5"/>
      <c r="B10" s="4" t="str">
        <f>IF(T!$D$2=T!$M$2,M10,IF(T!$D$2=T!$N$2,N10,O10))</f>
        <v>… out of two flips we get no heads at all?</v>
      </c>
      <c r="C10" s="62"/>
      <c r="D10" s="57" t="str">
        <f>IF(C10="","×",IF(C10='2m'!C10,"✓","×"))</f>
        <v>×</v>
      </c>
      <c r="E10" s="56"/>
      <c r="F10" s="5"/>
      <c r="G10" s="5"/>
      <c r="H10" s="5"/>
      <c r="I10" s="5"/>
      <c r="J10" s="5"/>
      <c r="K10" s="5"/>
      <c r="L10" s="5"/>
      <c r="M10" s="1" t="s">
        <v>45</v>
      </c>
      <c r="N10" s="2" t="s">
        <v>55</v>
      </c>
      <c r="O10" s="3" t="s">
        <v>62</v>
      </c>
    </row>
    <row r="11" spans="1:15" ht="15" x14ac:dyDescent="0.25">
      <c r="A11" s="5"/>
      <c r="B11" s="4" t="str">
        <f>IF(T!$D$2=T!$M$2,M11,IF(T!$D$2=T!$N$2,N11,O11))</f>
        <v>… out of ten flips we get exactly one heads?</v>
      </c>
      <c r="C11" s="62"/>
      <c r="D11" s="57" t="str">
        <f>IF(C11="","×",IF(C11='2m'!C11,"✓","×"))</f>
        <v>×</v>
      </c>
      <c r="E11" s="64"/>
      <c r="F11" s="5"/>
      <c r="G11" s="5"/>
      <c r="H11" s="5"/>
      <c r="I11" s="5"/>
      <c r="J11" s="5"/>
      <c r="K11" s="5"/>
      <c r="L11" s="5"/>
      <c r="M11" s="1" t="s">
        <v>46</v>
      </c>
      <c r="N11" s="2" t="s">
        <v>86</v>
      </c>
      <c r="O11" s="3" t="s">
        <v>63</v>
      </c>
    </row>
    <row r="12" spans="1:15" ht="15" x14ac:dyDescent="0.25">
      <c r="A12" s="5"/>
      <c r="B12" s="4" t="str">
        <f>IF(T!$D$2=T!$M$2,M12,IF(T!$D$2=T!$N$2,N12,O12))</f>
        <v>… out of ten flips we get at most one heads?</v>
      </c>
      <c r="C12" s="62"/>
      <c r="D12" s="57" t="str">
        <f>IF(C12="","×",IF(C12='2m'!C12,"✓","×"))</f>
        <v>×</v>
      </c>
      <c r="E12" s="56"/>
      <c r="F12" s="5"/>
      <c r="G12" s="5"/>
      <c r="H12" s="5"/>
      <c r="I12" s="5"/>
      <c r="J12" s="5"/>
      <c r="K12" s="5"/>
      <c r="L12" s="5"/>
      <c r="M12" s="1" t="s">
        <v>47</v>
      </c>
      <c r="N12" s="2" t="s">
        <v>87</v>
      </c>
      <c r="O12" s="3" t="s">
        <v>64</v>
      </c>
    </row>
    <row r="13" spans="1:15" ht="15" x14ac:dyDescent="0.25">
      <c r="A13" s="5"/>
      <c r="B13" s="4" t="str">
        <f>IF(T!$D$2=T!$M$2,M13,IF(T!$D$2=T!$N$2,N13,O13))</f>
        <v>… out of ten flips we get at least one heads?</v>
      </c>
      <c r="C13" s="62"/>
      <c r="D13" s="57" t="str">
        <f>IF(C13="","×",IF(C13='2m'!C13,"✓","×"))</f>
        <v>×</v>
      </c>
      <c r="E13" s="56"/>
      <c r="F13" s="5"/>
      <c r="G13" s="5"/>
      <c r="H13" s="5"/>
      <c r="I13" s="5"/>
      <c r="J13" s="5"/>
      <c r="K13" s="5"/>
      <c r="L13" s="5"/>
      <c r="M13" s="1" t="s">
        <v>48</v>
      </c>
      <c r="N13" s="2" t="s">
        <v>88</v>
      </c>
      <c r="O13" s="3" t="s">
        <v>65</v>
      </c>
    </row>
    <row r="14" spans="1:15" ht="15" x14ac:dyDescent="0.25">
      <c r="A14" s="5"/>
      <c r="B14" s="4" t="str">
        <f>IF(T!$D$2=T!$M$2,M14,IF(T!$D$2=T!$N$2,N14,O14))</f>
        <v>… out of ten flips we get exactly five heads?</v>
      </c>
      <c r="C14" s="62"/>
      <c r="D14" s="57" t="str">
        <f>IF(C14="","×",IF(C14='2m'!C14,"✓","×"))</f>
        <v>×</v>
      </c>
      <c r="E14" s="56"/>
      <c r="F14" s="5"/>
      <c r="G14" s="5"/>
      <c r="H14" s="5"/>
      <c r="I14" s="5"/>
      <c r="J14" s="5"/>
      <c r="K14" s="5"/>
      <c r="L14" s="5"/>
      <c r="M14" s="1" t="s">
        <v>49</v>
      </c>
      <c r="N14" s="2" t="s">
        <v>89</v>
      </c>
      <c r="O14" s="3" t="s">
        <v>66</v>
      </c>
    </row>
    <row r="15" spans="1:15" ht="15" x14ac:dyDescent="0.25">
      <c r="A15" s="5"/>
      <c r="B15" s="4" t="str">
        <f>IF(T!$D$2=T!$M$2,M15,IF(T!$D$2=T!$N$2,N15,O15))</f>
        <v>… out of ten flips we get at most five heads?</v>
      </c>
      <c r="C15" s="62"/>
      <c r="D15" s="57" t="str">
        <f>IF(C15="","×",IF(C15='2m'!C15,"✓","×"))</f>
        <v>×</v>
      </c>
      <c r="E15" s="56"/>
      <c r="F15" s="5"/>
      <c r="G15" s="5"/>
      <c r="H15" s="5"/>
      <c r="I15" s="5"/>
      <c r="J15" s="5"/>
      <c r="K15" s="5"/>
      <c r="L15" s="5"/>
      <c r="M15" s="1" t="s">
        <v>50</v>
      </c>
      <c r="N15" s="2" t="s">
        <v>90</v>
      </c>
      <c r="O15" s="3" t="s">
        <v>103</v>
      </c>
    </row>
    <row r="16" spans="1:15" ht="15" x14ac:dyDescent="0.25">
      <c r="A16" s="5"/>
      <c r="B16" s="4" t="str">
        <f>IF(T!$D$2=T!$M$2,M16,IF(T!$D$2=T!$N$2,N16,O16))</f>
        <v>… out of ten flips we get at least five heads?</v>
      </c>
      <c r="C16" s="62"/>
      <c r="D16" s="57" t="str">
        <f>IF(C16="","×",IF(C16='2m'!C16,"✓","×"))</f>
        <v>×</v>
      </c>
      <c r="E16" s="56"/>
      <c r="F16" s="5"/>
      <c r="G16" s="5"/>
      <c r="H16" s="5"/>
      <c r="I16" s="5"/>
      <c r="J16" s="5"/>
      <c r="K16" s="5"/>
      <c r="L16" s="5"/>
      <c r="M16" s="1" t="s">
        <v>67</v>
      </c>
      <c r="N16" s="2" t="s">
        <v>91</v>
      </c>
      <c r="O16" s="3" t="s">
        <v>104</v>
      </c>
    </row>
    <row r="17" spans="1:15" ht="30" x14ac:dyDescent="0.25">
      <c r="A17" s="5"/>
      <c r="B17" s="4" t="str">
        <f>IF(T!$D$2=T!$M$2,M17,IF(T!$D$2=T!$N$2,N17,O17))</f>
        <v>… after ten flips, all resulting heads, the result of the 11th flip will again be heads?</v>
      </c>
      <c r="C17" s="62"/>
      <c r="D17" s="57" t="str">
        <f>IF(C17="","×",IF(C17='2m'!C17,"✓","×"))</f>
        <v>×</v>
      </c>
      <c r="E17" s="56"/>
      <c r="F17" s="5"/>
      <c r="G17" s="5"/>
      <c r="H17" s="5"/>
      <c r="I17" s="5"/>
      <c r="J17" s="5"/>
      <c r="K17" s="5"/>
      <c r="L17" s="5"/>
      <c r="M17" s="1" t="s">
        <v>68</v>
      </c>
      <c r="N17" s="28" t="s">
        <v>461</v>
      </c>
      <c r="O17" s="3" t="s">
        <v>105</v>
      </c>
    </row>
    <row r="18" spans="1:15" ht="15" x14ac:dyDescent="0.25">
      <c r="A18" s="5"/>
      <c r="B18" s="4" t="str">
        <f>IF(T!$D$2=T!$M$2,M18,IF(T!$D$2=T!$N$2,N18,O18))</f>
        <v>… out of ten flips we get only the fifth time heads?</v>
      </c>
      <c r="C18" s="62"/>
      <c r="D18" s="57" t="str">
        <f>IF(C18="","×",IF(C18='2m'!C18,"✓","×"))</f>
        <v>×</v>
      </c>
      <c r="E18" s="56"/>
      <c r="F18" s="5"/>
      <c r="G18" s="5"/>
      <c r="H18" s="5"/>
      <c r="I18" s="5"/>
      <c r="J18" s="5"/>
      <c r="K18" s="5"/>
      <c r="L18" s="5"/>
      <c r="M18" s="1" t="s">
        <v>69</v>
      </c>
      <c r="N18" s="28" t="s">
        <v>462</v>
      </c>
      <c r="O18" s="3" t="s">
        <v>106</v>
      </c>
    </row>
    <row r="19" spans="1:15" ht="15" x14ac:dyDescent="0.25">
      <c r="A19" s="5"/>
      <c r="B19" s="6"/>
      <c r="C19" s="5"/>
      <c r="D19" s="56"/>
      <c r="E19" s="56"/>
      <c r="F19" s="5"/>
      <c r="G19" s="5"/>
      <c r="H19" s="5"/>
      <c r="I19" s="5"/>
      <c r="J19" s="5"/>
      <c r="K19" s="5"/>
      <c r="L19" s="5"/>
    </row>
    <row r="20" spans="1:15" ht="30" x14ac:dyDescent="0.25">
      <c r="A20" s="5"/>
      <c r="B20" s="58" t="str">
        <f>IF(T!$D$2=T!$M$2,M20,IF(T!$D$2=T!$N$2,N20,O20))</f>
        <v>Now we are repeting the coin flipping as long as we get heads.</v>
      </c>
      <c r="C20" s="25"/>
      <c r="D20" s="56"/>
      <c r="E20" s="56"/>
      <c r="F20" s="5"/>
      <c r="G20" s="5"/>
      <c r="H20" s="5"/>
      <c r="I20" s="5"/>
      <c r="J20" s="5"/>
      <c r="K20" s="5"/>
      <c r="L20" s="5"/>
      <c r="M20" s="1" t="s">
        <v>70</v>
      </c>
      <c r="N20" s="28" t="s">
        <v>463</v>
      </c>
      <c r="O20" s="3" t="s">
        <v>339</v>
      </c>
    </row>
    <row r="21" spans="1:15" ht="15" x14ac:dyDescent="0.25">
      <c r="A21" s="5"/>
      <c r="B21" s="59" t="str">
        <f>IF(T!$D$2=T!$M$2,M21,IF(T!$D$2=T!$N$2,N21,O21))</f>
        <v>What is the probability that ...</v>
      </c>
      <c r="C21" s="60"/>
      <c r="D21" s="63"/>
      <c r="E21" s="63"/>
      <c r="F21" s="5"/>
      <c r="G21" s="5"/>
      <c r="H21" s="5"/>
      <c r="I21" s="5"/>
      <c r="J21" s="5"/>
      <c r="K21" s="5"/>
      <c r="L21" s="5"/>
      <c r="M21" s="1" t="s">
        <v>0</v>
      </c>
      <c r="N21" s="28" t="s">
        <v>51</v>
      </c>
      <c r="O21" s="3" t="s">
        <v>107</v>
      </c>
    </row>
    <row r="22" spans="1:15" ht="15" x14ac:dyDescent="0.25">
      <c r="A22" s="5"/>
      <c r="B22" s="4" t="str">
        <f>IF(T!$D$2=T!$M$2,M22,IF(T!$D$2=T!$N$2,N22,O22))</f>
        <v>… we get heads exactly for the fourth time?</v>
      </c>
      <c r="C22" s="62"/>
      <c r="D22" s="57" t="str">
        <f>IF(C22="","×",IF(C22='2m'!C22,"✓","×"))</f>
        <v>×</v>
      </c>
      <c r="E22" s="56"/>
      <c r="F22" s="5"/>
      <c r="G22" s="5"/>
      <c r="H22" s="5"/>
      <c r="I22" s="5"/>
      <c r="J22" s="5"/>
      <c r="K22" s="5"/>
      <c r="L22" s="5"/>
      <c r="M22" s="1" t="s">
        <v>71</v>
      </c>
      <c r="N22" s="28" t="s">
        <v>92</v>
      </c>
      <c r="O22" s="3" t="s">
        <v>108</v>
      </c>
    </row>
    <row r="23" spans="1:15" ht="15" x14ac:dyDescent="0.25">
      <c r="A23" s="5"/>
      <c r="B23" s="4" t="str">
        <f>IF(T!$D$2=T!$M$2,M23,IF(T!$D$2=T!$N$2,N23,O23))</f>
        <v>… we get heads at most for the fourth time?</v>
      </c>
      <c r="C23" s="62"/>
      <c r="D23" s="57" t="str">
        <f>IF(C23="","×",IF(C23='2m'!C23,"✓","×"))</f>
        <v>×</v>
      </c>
      <c r="E23" s="56"/>
      <c r="F23" s="5"/>
      <c r="G23" s="5"/>
      <c r="H23" s="5"/>
      <c r="I23" s="5"/>
      <c r="J23" s="5"/>
      <c r="K23" s="5"/>
      <c r="L23" s="5"/>
      <c r="M23" s="1" t="s">
        <v>72</v>
      </c>
      <c r="N23" s="28" t="s">
        <v>464</v>
      </c>
      <c r="O23" s="3" t="s">
        <v>109</v>
      </c>
    </row>
    <row r="24" spans="1:15" ht="15" x14ac:dyDescent="0.25">
      <c r="A24" s="5"/>
      <c r="B24" s="4" t="str">
        <f>IF(T!$D$2=T!$M$2,M24,IF(T!$D$2=T!$N$2,N24,O24))</f>
        <v>… we get heads exactly for the tenth time?</v>
      </c>
      <c r="C24" s="62"/>
      <c r="D24" s="57" t="str">
        <f>IF(C24="","×",IF(C24='2m'!C24,"✓","×"))</f>
        <v>×</v>
      </c>
      <c r="E24" s="72" t="s">
        <v>550</v>
      </c>
      <c r="F24" s="5"/>
      <c r="G24" s="5"/>
      <c r="H24" s="5"/>
      <c r="I24" s="5"/>
      <c r="J24" s="5"/>
      <c r="K24" s="5"/>
      <c r="L24" s="5"/>
      <c r="M24" s="1" t="s">
        <v>73</v>
      </c>
      <c r="N24" s="28" t="s">
        <v>93</v>
      </c>
      <c r="O24" s="3" t="s">
        <v>110</v>
      </c>
    </row>
    <row r="25" spans="1:15" ht="15" x14ac:dyDescent="0.25">
      <c r="A25" s="5"/>
      <c r="B25" s="4" t="str">
        <f>IF(T!$D$2=T!$M$2,M25,IF(T!$D$2=T!$N$2,N25,O25))</f>
        <v>… we get heads at most for the tenth time?</v>
      </c>
      <c r="C25" s="62"/>
      <c r="D25" s="57" t="str">
        <f>IF(C25="","×",IF(C25='2m'!C25,"✓","×"))</f>
        <v>×</v>
      </c>
      <c r="E25" s="56"/>
      <c r="F25" s="5"/>
      <c r="G25" s="5"/>
      <c r="H25" s="5"/>
      <c r="I25" s="5"/>
      <c r="J25" s="5"/>
      <c r="K25" s="5"/>
      <c r="L25" s="5"/>
      <c r="M25" s="1" t="s">
        <v>74</v>
      </c>
      <c r="N25" s="28" t="s">
        <v>465</v>
      </c>
      <c r="O25" s="3" t="s">
        <v>111</v>
      </c>
    </row>
    <row r="26" spans="1:15" ht="15" x14ac:dyDescent="0.25">
      <c r="A26" s="5"/>
      <c r="B26" s="6"/>
      <c r="C26" s="5"/>
      <c r="D26" s="5"/>
      <c r="E26" s="53"/>
      <c r="F26" s="5"/>
      <c r="G26" s="5"/>
      <c r="H26" s="5"/>
      <c r="I26" s="5"/>
      <c r="J26" s="5"/>
      <c r="K26" s="5"/>
      <c r="L26" s="5"/>
    </row>
    <row r="27" spans="1:15" ht="15" x14ac:dyDescent="0.25">
      <c r="A27" s="19"/>
      <c r="B27" s="20"/>
      <c r="C27" s="19"/>
      <c r="D27" s="5"/>
      <c r="E27" s="65"/>
      <c r="F27" s="19"/>
      <c r="G27" s="21"/>
      <c r="H27" s="19"/>
      <c r="I27" s="19"/>
      <c r="J27" s="19"/>
      <c r="K27" s="19"/>
      <c r="L27" s="19"/>
      <c r="M27" s="1" t="s">
        <v>275</v>
      </c>
      <c r="N27" s="2" t="s">
        <v>476</v>
      </c>
      <c r="O27" s="3" t="s">
        <v>278</v>
      </c>
    </row>
    <row r="28" spans="1:15" ht="15" x14ac:dyDescent="0.25">
      <c r="A28" s="19"/>
      <c r="B28" s="20"/>
      <c r="C28" s="19"/>
      <c r="D28" s="19"/>
      <c r="E28" s="19"/>
      <c r="F28" s="19"/>
      <c r="G28" s="21"/>
      <c r="H28" s="19"/>
      <c r="I28" s="19"/>
      <c r="J28" s="19"/>
      <c r="K28" s="19"/>
      <c r="L28" s="19"/>
      <c r="M28" s="1" t="s">
        <v>478</v>
      </c>
      <c r="N28" s="2" t="s">
        <v>466</v>
      </c>
      <c r="O28" s="3" t="s">
        <v>480</v>
      </c>
    </row>
    <row r="29" spans="1:15" ht="15" x14ac:dyDescent="0.25">
      <c r="A29" s="19"/>
      <c r="B29" s="20"/>
      <c r="C29" s="19"/>
      <c r="D29" s="19"/>
      <c r="E29" s="19"/>
      <c r="F29" s="19"/>
      <c r="G29" s="21"/>
      <c r="H29" s="19"/>
      <c r="I29" s="19"/>
      <c r="J29" s="19"/>
      <c r="K29" s="19"/>
      <c r="L29" s="19"/>
      <c r="M29" s="1" t="s">
        <v>479</v>
      </c>
      <c r="N29" s="2" t="s">
        <v>467</v>
      </c>
      <c r="O29" s="3" t="s">
        <v>481</v>
      </c>
    </row>
    <row r="30" spans="1:15" ht="30" x14ac:dyDescent="0.25">
      <c r="A30" s="19"/>
      <c r="B30" s="20"/>
      <c r="C30" s="19"/>
      <c r="D30" s="19"/>
      <c r="E30" s="19"/>
      <c r="F30" s="19"/>
      <c r="G30" s="21"/>
      <c r="H30" s="19"/>
      <c r="I30" s="19"/>
      <c r="J30" s="19"/>
      <c r="K30" s="19"/>
      <c r="L30" s="19"/>
      <c r="M30" s="1" t="s">
        <v>483</v>
      </c>
      <c r="N30" s="2" t="s">
        <v>468</v>
      </c>
      <c r="O30" s="3" t="s">
        <v>482</v>
      </c>
    </row>
    <row r="31" spans="1:15" ht="15" x14ac:dyDescent="0.25">
      <c r="A31" s="19"/>
      <c r="B31" s="20"/>
      <c r="C31" s="19"/>
      <c r="D31" s="19"/>
      <c r="E31" s="19"/>
      <c r="F31" s="19"/>
      <c r="G31" s="21"/>
      <c r="H31" s="19"/>
      <c r="I31" s="19"/>
      <c r="J31" s="19"/>
      <c r="K31" s="19"/>
      <c r="L31" s="19"/>
      <c r="M31" s="1" t="s">
        <v>477</v>
      </c>
      <c r="N31" s="2" t="s">
        <v>279</v>
      </c>
      <c r="O31" s="3" t="s">
        <v>280</v>
      </c>
    </row>
    <row r="32" spans="1:15" ht="30" x14ac:dyDescent="0.25">
      <c r="A32" s="19"/>
      <c r="B32" s="19"/>
      <c r="C32" s="19"/>
      <c r="D32" s="19"/>
      <c r="E32" s="19"/>
      <c r="F32" s="19"/>
      <c r="G32" s="21"/>
      <c r="H32" s="19"/>
      <c r="I32" s="19"/>
      <c r="J32" s="19"/>
      <c r="K32" s="19"/>
      <c r="L32" s="19"/>
      <c r="M32" s="1" t="s">
        <v>283</v>
      </c>
      <c r="N32" s="2" t="s">
        <v>284</v>
      </c>
      <c r="O32" s="3" t="s">
        <v>285</v>
      </c>
    </row>
    <row r="33" spans="1:15" ht="15" x14ac:dyDescent="0.25">
      <c r="A33" s="5"/>
      <c r="B33" s="5"/>
      <c r="C33" s="5"/>
      <c r="D33" s="5"/>
      <c r="E33" s="5"/>
      <c r="F33" s="5"/>
      <c r="G33" s="5"/>
      <c r="H33" s="5"/>
      <c r="I33" s="5"/>
      <c r="J33" s="5"/>
      <c r="K33" s="5"/>
      <c r="L33" s="5"/>
      <c r="M33" s="1" t="s">
        <v>484</v>
      </c>
      <c r="N33" s="2" t="s">
        <v>470</v>
      </c>
      <c r="O33" s="3" t="s">
        <v>486</v>
      </c>
    </row>
    <row r="34" spans="1:15" ht="15" x14ac:dyDescent="0.25">
      <c r="A34" s="5"/>
      <c r="B34" s="5"/>
      <c r="C34" s="5"/>
      <c r="D34" s="5"/>
      <c r="E34" s="5"/>
      <c r="F34" s="5"/>
      <c r="G34" s="5"/>
      <c r="H34" s="5"/>
      <c r="I34" s="5"/>
      <c r="J34" s="5"/>
      <c r="K34" s="5"/>
      <c r="L34" s="5"/>
      <c r="M34" s="1" t="s">
        <v>485</v>
      </c>
      <c r="N34" s="2" t="s">
        <v>471</v>
      </c>
      <c r="O34" s="3" t="s">
        <v>487</v>
      </c>
    </row>
    <row r="35" spans="1:15" ht="15" x14ac:dyDescent="0.25">
      <c r="A35" s="5"/>
      <c r="B35" s="5"/>
      <c r="C35" s="5"/>
      <c r="D35" s="5"/>
      <c r="E35" s="5"/>
      <c r="F35" s="5"/>
      <c r="G35" s="5"/>
      <c r="H35" s="5"/>
      <c r="I35" s="5"/>
      <c r="J35" s="5"/>
      <c r="K35" s="5"/>
      <c r="L35" s="5"/>
      <c r="M35"/>
      <c r="N35" s="12"/>
      <c r="O35" s="17"/>
    </row>
    <row r="36" spans="1:15" ht="15" x14ac:dyDescent="0.25">
      <c r="A36" s="5"/>
      <c r="B36" s="5"/>
      <c r="C36" s="5"/>
      <c r="D36" s="5"/>
      <c r="E36" s="5"/>
      <c r="F36" s="5"/>
      <c r="G36" s="5"/>
      <c r="H36" s="5"/>
      <c r="I36" s="5"/>
      <c r="J36" s="5"/>
      <c r="K36" s="5"/>
      <c r="L36" s="5"/>
      <c r="M36"/>
      <c r="N36" s="12"/>
      <c r="O36" s="17"/>
    </row>
    <row r="37" spans="1:15" ht="15" x14ac:dyDescent="0.25">
      <c r="A37" s="5"/>
      <c r="B37" s="5"/>
      <c r="C37" s="5"/>
      <c r="D37" s="5"/>
      <c r="E37" s="5"/>
      <c r="F37" s="5"/>
      <c r="G37" s="5"/>
      <c r="H37" s="5"/>
      <c r="I37" s="5"/>
      <c r="J37" s="5"/>
      <c r="K37" s="5"/>
      <c r="L37" s="5"/>
      <c r="M37"/>
      <c r="N37" s="12"/>
      <c r="O37" s="17"/>
    </row>
    <row r="38" spans="1:15" ht="15" x14ac:dyDescent="0.25">
      <c r="A38" s="5"/>
      <c r="B38" s="5"/>
      <c r="C38" s="5"/>
      <c r="D38" s="5"/>
      <c r="E38" s="5"/>
      <c r="F38" s="5"/>
      <c r="G38" s="5"/>
      <c r="H38" s="5"/>
      <c r="I38" s="5"/>
      <c r="J38" s="5"/>
      <c r="K38" s="5"/>
      <c r="L38" s="5"/>
      <c r="M38"/>
      <c r="N38" s="12"/>
      <c r="O38" s="17"/>
    </row>
    <row r="39" spans="1:15" ht="15" x14ac:dyDescent="0.25">
      <c r="A39" s="5"/>
      <c r="B39" s="5"/>
      <c r="C39" s="5"/>
      <c r="D39" s="5"/>
      <c r="E39" s="5"/>
      <c r="F39" s="5"/>
      <c r="G39" s="5"/>
      <c r="H39" s="5"/>
      <c r="I39" s="5"/>
      <c r="J39" s="5"/>
      <c r="K39" s="5"/>
      <c r="L39" s="5"/>
      <c r="M39"/>
      <c r="N39" s="12"/>
      <c r="O39" s="17"/>
    </row>
    <row r="40" spans="1:15" ht="15" x14ac:dyDescent="0.25">
      <c r="A40" s="5"/>
      <c r="B40" s="5"/>
      <c r="C40" s="5"/>
      <c r="D40" s="5"/>
      <c r="E40" s="5"/>
      <c r="F40" s="5"/>
      <c r="G40" s="5"/>
      <c r="H40" s="5"/>
      <c r="I40" s="5"/>
      <c r="J40" s="5"/>
      <c r="K40" s="5"/>
      <c r="L40" s="5"/>
      <c r="M40"/>
      <c r="N40" s="12"/>
      <c r="O40" s="17"/>
    </row>
    <row r="41" spans="1:15" ht="15" hidden="1" x14ac:dyDescent="0.25">
      <c r="A41"/>
      <c r="B41"/>
      <c r="C41"/>
      <c r="D41"/>
      <c r="E41"/>
      <c r="F41"/>
      <c r="G41"/>
      <c r="H41"/>
      <c r="I41"/>
      <c r="J41"/>
      <c r="K41"/>
      <c r="L41"/>
      <c r="M41"/>
      <c r="N41" s="12"/>
      <c r="O41" s="17"/>
    </row>
    <row r="42" spans="1:15" ht="15" hidden="1" x14ac:dyDescent="0.25">
      <c r="A42"/>
      <c r="B42"/>
      <c r="C42"/>
      <c r="D42"/>
      <c r="E42"/>
      <c r="F42"/>
      <c r="G42"/>
      <c r="H42"/>
      <c r="I42"/>
      <c r="J42"/>
      <c r="K42"/>
      <c r="L42"/>
      <c r="M42"/>
      <c r="N42" s="12"/>
      <c r="O42" s="17"/>
    </row>
    <row r="43" spans="1:15" ht="15" hidden="1" x14ac:dyDescent="0.25">
      <c r="A43"/>
      <c r="B43"/>
      <c r="C43"/>
      <c r="D43"/>
      <c r="E43"/>
      <c r="F43"/>
      <c r="G43"/>
      <c r="H43"/>
      <c r="I43"/>
      <c r="J43"/>
      <c r="K43"/>
      <c r="L43"/>
      <c r="M43"/>
      <c r="N43" s="12"/>
      <c r="O43" s="17"/>
    </row>
    <row r="44" spans="1:15" ht="15" hidden="1" x14ac:dyDescent="0.25">
      <c r="A44"/>
      <c r="B44"/>
      <c r="C44"/>
      <c r="D44"/>
      <c r="E44"/>
      <c r="F44"/>
      <c r="G44"/>
      <c r="H44"/>
      <c r="I44"/>
      <c r="J44"/>
      <c r="K44"/>
      <c r="L44"/>
      <c r="M44"/>
      <c r="N44" s="12"/>
      <c r="O44" s="17"/>
    </row>
    <row r="45" spans="1:15" ht="15" hidden="1" x14ac:dyDescent="0.25">
      <c r="A45"/>
      <c r="B45"/>
      <c r="C45"/>
      <c r="D45"/>
      <c r="E45"/>
      <c r="F45"/>
      <c r="G45"/>
      <c r="H45"/>
      <c r="I45"/>
      <c r="J45"/>
      <c r="K45"/>
      <c r="L45"/>
      <c r="M45"/>
      <c r="N45" s="12"/>
      <c r="O45" s="17"/>
    </row>
    <row r="46" spans="1:15" ht="15" hidden="1" x14ac:dyDescent="0.25">
      <c r="A46"/>
      <c r="B46"/>
      <c r="C46"/>
      <c r="D46"/>
      <c r="E46"/>
      <c r="F46"/>
      <c r="G46"/>
      <c r="H46"/>
      <c r="I46"/>
      <c r="J46"/>
      <c r="K46"/>
      <c r="L46"/>
      <c r="M46"/>
      <c r="N46" s="12"/>
      <c r="O46" s="17"/>
    </row>
    <row r="47" spans="1:15" ht="15" hidden="1" x14ac:dyDescent="0.25">
      <c r="A47"/>
      <c r="B47"/>
      <c r="C47"/>
      <c r="D47"/>
      <c r="E47"/>
      <c r="F47"/>
      <c r="G47"/>
      <c r="H47"/>
      <c r="I47"/>
      <c r="J47"/>
      <c r="K47"/>
      <c r="L47"/>
      <c r="M47"/>
      <c r="N47" s="12"/>
      <c r="O47" s="17"/>
    </row>
    <row r="48" spans="1:15" ht="15" hidden="1" x14ac:dyDescent="0.25">
      <c r="A48"/>
      <c r="B48"/>
      <c r="C48"/>
      <c r="D48"/>
      <c r="E48"/>
      <c r="F48"/>
      <c r="G48"/>
      <c r="H48"/>
      <c r="I48"/>
      <c r="J48"/>
      <c r="K48"/>
      <c r="L48"/>
      <c r="M48"/>
      <c r="N48" s="12"/>
      <c r="O48" s="17"/>
    </row>
    <row r="49" spans="14:15" customFormat="1" ht="15" hidden="1" x14ac:dyDescent="0.25">
      <c r="N49" s="12"/>
      <c r="O49" s="17"/>
    </row>
    <row r="50" spans="14:15" customFormat="1" ht="15" hidden="1" x14ac:dyDescent="0.25">
      <c r="N50" s="12"/>
      <c r="O50" s="17"/>
    </row>
    <row r="51" spans="14:15" customFormat="1" ht="15" hidden="1" x14ac:dyDescent="0.25">
      <c r="N51" s="12"/>
      <c r="O51" s="17"/>
    </row>
    <row r="52" spans="14:15" customFormat="1" ht="15" hidden="1" x14ac:dyDescent="0.25">
      <c r="N52" s="12"/>
      <c r="O52" s="17"/>
    </row>
    <row r="53" spans="14:15" customFormat="1" ht="15" hidden="1" x14ac:dyDescent="0.25">
      <c r="N53" s="12"/>
      <c r="O53" s="17"/>
    </row>
    <row r="54" spans="14:15" customFormat="1" ht="15" hidden="1" x14ac:dyDescent="0.25">
      <c r="N54" s="12"/>
      <c r="O54" s="17"/>
    </row>
    <row r="55" spans="14:15" customFormat="1" ht="15" hidden="1" x14ac:dyDescent="0.25">
      <c r="N55" s="12"/>
      <c r="O55" s="17"/>
    </row>
    <row r="56" spans="14:15" customFormat="1" ht="15" hidden="1" x14ac:dyDescent="0.25">
      <c r="N56" s="12"/>
      <c r="O56" s="17"/>
    </row>
    <row r="57" spans="14:15" customFormat="1" ht="15" hidden="1" x14ac:dyDescent="0.25">
      <c r="N57" s="12"/>
      <c r="O57" s="17"/>
    </row>
    <row r="58" spans="14:15" customFormat="1" ht="15" hidden="1" x14ac:dyDescent="0.25">
      <c r="N58" s="12"/>
      <c r="O58" s="17"/>
    </row>
    <row r="59" spans="14:15" customFormat="1" ht="15" hidden="1" x14ac:dyDescent="0.25">
      <c r="N59" s="12"/>
      <c r="O59" s="17"/>
    </row>
    <row r="60" spans="14:15" customFormat="1" ht="15" hidden="1" x14ac:dyDescent="0.25">
      <c r="N60" s="12"/>
      <c r="O60" s="17"/>
    </row>
    <row r="61" spans="14:15" customFormat="1" ht="15" hidden="1" x14ac:dyDescent="0.25">
      <c r="N61" s="12"/>
      <c r="O61" s="17"/>
    </row>
    <row r="62" spans="14:15" customFormat="1" ht="15" hidden="1" x14ac:dyDescent="0.25">
      <c r="N62" s="12"/>
      <c r="O62" s="17"/>
    </row>
    <row r="63" spans="14:15" customFormat="1" ht="15" hidden="1" x14ac:dyDescent="0.25">
      <c r="N63" s="12"/>
      <c r="O63" s="17"/>
    </row>
    <row r="64" spans="14:15" customFormat="1" ht="15" hidden="1" x14ac:dyDescent="0.25">
      <c r="N64" s="12"/>
      <c r="O64" s="17"/>
    </row>
    <row r="65" spans="14:15" customFormat="1" ht="15" hidden="1" x14ac:dyDescent="0.25">
      <c r="N65" s="12"/>
      <c r="O65" s="17"/>
    </row>
    <row r="66" spans="14:15" customFormat="1" ht="15" hidden="1" x14ac:dyDescent="0.25">
      <c r="N66" s="12"/>
      <c r="O66" s="17"/>
    </row>
    <row r="67" spans="14:15" customFormat="1" ht="15" hidden="1" x14ac:dyDescent="0.25">
      <c r="N67" s="12"/>
      <c r="O67" s="17"/>
    </row>
    <row r="68" spans="14:15" customFormat="1" ht="15" hidden="1" x14ac:dyDescent="0.25">
      <c r="N68" s="12"/>
      <c r="O68" s="17"/>
    </row>
    <row r="69" spans="14:15" customFormat="1" ht="15" hidden="1" x14ac:dyDescent="0.25">
      <c r="N69" s="12"/>
      <c r="O69" s="17"/>
    </row>
    <row r="70" spans="14:15" customFormat="1" ht="15" hidden="1" x14ac:dyDescent="0.25">
      <c r="N70" s="12"/>
      <c r="O70" s="17"/>
    </row>
    <row r="71" spans="14:15" customFormat="1" ht="15" hidden="1" x14ac:dyDescent="0.25">
      <c r="N71" s="12"/>
      <c r="O71" s="17"/>
    </row>
    <row r="72" spans="14:15" customFormat="1" ht="15" hidden="1" x14ac:dyDescent="0.25">
      <c r="N72" s="12"/>
      <c r="O72" s="17"/>
    </row>
    <row r="73" spans="14:15" customFormat="1" ht="15" hidden="1" x14ac:dyDescent="0.25">
      <c r="N73" s="12"/>
      <c r="O73" s="17"/>
    </row>
    <row r="74" spans="14:15" customFormat="1" ht="15" hidden="1" x14ac:dyDescent="0.25">
      <c r="N74" s="12"/>
      <c r="O74" s="17"/>
    </row>
    <row r="75" spans="14:15" customFormat="1" ht="15" hidden="1" x14ac:dyDescent="0.25">
      <c r="N75" s="12"/>
      <c r="O75" s="17"/>
    </row>
    <row r="76" spans="14:15" customFormat="1" ht="15" hidden="1" x14ac:dyDescent="0.25">
      <c r="N76" s="12"/>
      <c r="O76" s="17"/>
    </row>
    <row r="77" spans="14:15" customFormat="1" ht="15" hidden="1" x14ac:dyDescent="0.25">
      <c r="N77" s="12"/>
      <c r="O77" s="17"/>
    </row>
    <row r="78" spans="14:15" customFormat="1" ht="15" hidden="1" x14ac:dyDescent="0.25">
      <c r="N78" s="12"/>
      <c r="O78" s="17"/>
    </row>
    <row r="79" spans="14:15" customFormat="1" ht="15" hidden="1" x14ac:dyDescent="0.25">
      <c r="N79" s="12"/>
      <c r="O79" s="17"/>
    </row>
    <row r="80" spans="14:15" customFormat="1" ht="15" hidden="1" x14ac:dyDescent="0.25">
      <c r="N80" s="12"/>
      <c r="O80" s="17"/>
    </row>
    <row r="81" spans="14:15" customFormat="1" ht="15" hidden="1" x14ac:dyDescent="0.25">
      <c r="N81" s="12"/>
      <c r="O81" s="17"/>
    </row>
    <row r="82" spans="14:15" customFormat="1" ht="15" hidden="1" x14ac:dyDescent="0.25">
      <c r="N82" s="12"/>
      <c r="O82" s="17"/>
    </row>
    <row r="83" spans="14:15" customFormat="1" ht="15" hidden="1" x14ac:dyDescent="0.25">
      <c r="N83" s="12"/>
      <c r="O83" s="17"/>
    </row>
    <row r="84" spans="14:15" customFormat="1" ht="15" hidden="1" x14ac:dyDescent="0.25">
      <c r="N84" s="12"/>
      <c r="O84" s="17"/>
    </row>
    <row r="85" spans="14:15" customFormat="1" ht="15" hidden="1" x14ac:dyDescent="0.25">
      <c r="N85" s="12"/>
      <c r="O85" s="17"/>
    </row>
    <row r="86" spans="14:15" customFormat="1" ht="15" hidden="1" x14ac:dyDescent="0.25">
      <c r="N86" s="12"/>
      <c r="O86" s="17"/>
    </row>
    <row r="87" spans="14:15" customFormat="1" ht="15" hidden="1" x14ac:dyDescent="0.25">
      <c r="N87" s="12"/>
      <c r="O87" s="17"/>
    </row>
    <row r="88" spans="14:15" customFormat="1" ht="15" hidden="1" x14ac:dyDescent="0.25">
      <c r="N88" s="12"/>
      <c r="O88" s="17"/>
    </row>
    <row r="89" spans="14:15" customFormat="1" ht="15" hidden="1" x14ac:dyDescent="0.25">
      <c r="N89" s="12"/>
      <c r="O89" s="17"/>
    </row>
    <row r="90" spans="14:15" customFormat="1" ht="15" hidden="1" x14ac:dyDescent="0.25">
      <c r="N90" s="12"/>
      <c r="O90" s="17"/>
    </row>
    <row r="91" spans="14:15" customFormat="1" ht="15" hidden="1" x14ac:dyDescent="0.25">
      <c r="N91" s="12"/>
      <c r="O91" s="17"/>
    </row>
    <row r="92" spans="14:15" customFormat="1" ht="15" hidden="1" x14ac:dyDescent="0.25">
      <c r="N92" s="12"/>
      <c r="O92" s="17"/>
    </row>
    <row r="93" spans="14:15" customFormat="1" ht="15" hidden="1" x14ac:dyDescent="0.25">
      <c r="N93" s="12"/>
      <c r="O93" s="17"/>
    </row>
    <row r="94" spans="14:15" customFormat="1" ht="15" hidden="1" x14ac:dyDescent="0.25">
      <c r="N94" s="12"/>
      <c r="O94" s="17"/>
    </row>
    <row r="95" spans="14:15" customFormat="1" ht="15" hidden="1" x14ac:dyDescent="0.25">
      <c r="N95" s="12"/>
      <c r="O95" s="17"/>
    </row>
    <row r="96" spans="14:15" customFormat="1" ht="15" hidden="1" x14ac:dyDescent="0.25">
      <c r="N96" s="12"/>
      <c r="O96" s="17"/>
    </row>
    <row r="97" spans="14:15" customFormat="1" ht="15" hidden="1" x14ac:dyDescent="0.25">
      <c r="N97" s="12"/>
      <c r="O97" s="17"/>
    </row>
    <row r="98" spans="14:15" customFormat="1" ht="15" hidden="1" x14ac:dyDescent="0.25">
      <c r="N98" s="12"/>
      <c r="O98" s="17"/>
    </row>
    <row r="99" spans="14:15" customFormat="1" ht="15" hidden="1" x14ac:dyDescent="0.25">
      <c r="N99" s="12"/>
      <c r="O99" s="17"/>
    </row>
    <row r="100" spans="14:15" customFormat="1" ht="15" hidden="1" x14ac:dyDescent="0.25">
      <c r="N100" s="12"/>
      <c r="O100" s="17"/>
    </row>
  </sheetData>
  <pageMargins left="0.75" right="0.75" top="1" bottom="1" header="0.5" footer="0.5"/>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O100"/>
  <sheetViews>
    <sheetView workbookViewId="0"/>
  </sheetViews>
  <sheetFormatPr defaultColWidth="0" defaultRowHeight="14.1" customHeight="1" zeroHeight="1" x14ac:dyDescent="0.25"/>
  <cols>
    <col min="1" max="1" width="10.85546875" style="10" customWidth="1"/>
    <col min="2" max="2" width="60.85546875" style="11" customWidth="1"/>
    <col min="3" max="3" width="10.85546875" style="10" customWidth="1"/>
    <col min="4" max="4" width="3.85546875" style="10" customWidth="1"/>
    <col min="5" max="5" width="70.85546875" style="10" customWidth="1"/>
    <col min="6" max="12" width="8.7109375" style="10" customWidth="1"/>
    <col min="13" max="13" width="60.85546875" style="1" hidden="1" customWidth="1"/>
    <col min="14" max="14" width="60.85546875" style="2" hidden="1" customWidth="1"/>
    <col min="15" max="15" width="60.85546875" style="3" hidden="1" customWidth="1"/>
    <col min="16" max="16384" width="8.7109375" hidden="1"/>
  </cols>
  <sheetData>
    <row r="1" spans="1:15" ht="15" x14ac:dyDescent="0.25">
      <c r="A1" s="5"/>
      <c r="B1" s="6"/>
      <c r="C1" s="5"/>
      <c r="D1" s="5"/>
      <c r="E1" s="5"/>
      <c r="F1" s="5"/>
      <c r="G1" s="5"/>
      <c r="H1" s="5"/>
      <c r="I1" s="5"/>
      <c r="J1" s="5"/>
      <c r="K1" s="5"/>
      <c r="L1" s="5"/>
    </row>
    <row r="2" spans="1:15" ht="20.25" x14ac:dyDescent="0.3">
      <c r="A2" s="5"/>
      <c r="B2" s="7" t="str">
        <f>IF(T!$D$2=T!$M$2,M2,IF(T!$D$2=T!$N$2,N2,O2))</f>
        <v>Give the asked values in the green cells.</v>
      </c>
      <c r="C2" s="5"/>
      <c r="D2" s="5"/>
      <c r="E2" s="5"/>
      <c r="F2" s="5"/>
      <c r="G2" s="5"/>
      <c r="H2" s="5"/>
      <c r="I2" s="5"/>
      <c r="J2" s="5"/>
      <c r="K2" s="5"/>
      <c r="L2" s="5"/>
      <c r="M2" s="1" t="s">
        <v>123</v>
      </c>
      <c r="N2" s="2" t="s">
        <v>239</v>
      </c>
      <c r="O2" s="3" t="s">
        <v>124</v>
      </c>
    </row>
    <row r="3" spans="1:15" ht="15" x14ac:dyDescent="0.25">
      <c r="A3" s="5"/>
      <c r="B3" s="6"/>
      <c r="C3" s="5"/>
      <c r="D3" s="5"/>
      <c r="E3" s="5"/>
      <c r="F3" s="5"/>
      <c r="G3" s="5"/>
      <c r="H3" s="5"/>
      <c r="I3" s="5"/>
      <c r="J3" s="5"/>
      <c r="K3" s="5"/>
      <c r="L3" s="5"/>
    </row>
    <row r="4" spans="1:15" ht="30" x14ac:dyDescent="0.25">
      <c r="A4" s="5"/>
      <c r="B4" s="58" t="str">
        <f>IF(T!$D$2=T!$M$2,M4,IF(T!$D$2=T!$N$2,N4,O4))</f>
        <v>We are carring out a series of coin toss experiments. During an earlier study 732 out of 2000 tosses gave heads.</v>
      </c>
      <c r="C4" s="5"/>
      <c r="D4" s="5"/>
      <c r="E4" s="5"/>
      <c r="F4" s="5"/>
      <c r="G4" s="5"/>
      <c r="H4" s="5"/>
      <c r="I4" s="5"/>
      <c r="J4" s="5"/>
      <c r="K4" s="5"/>
      <c r="L4" s="5"/>
      <c r="M4" s="1" t="s">
        <v>136</v>
      </c>
      <c r="N4" s="2" t="s">
        <v>474</v>
      </c>
      <c r="O4" s="3" t="s">
        <v>138</v>
      </c>
    </row>
    <row r="5" spans="1:15" ht="15" x14ac:dyDescent="0.25">
      <c r="A5" s="5"/>
      <c r="B5" s="59" t="str">
        <f>IF(T!$D$2=T!$M$2,M5,IF(T!$D$2=T!$N$2,N5,O5))</f>
        <v>Based on this information, what is the probability that …</v>
      </c>
      <c r="C5" s="5"/>
      <c r="D5" s="5"/>
      <c r="E5" s="5"/>
      <c r="F5" s="5"/>
      <c r="G5" s="5"/>
      <c r="H5" s="5"/>
      <c r="I5" s="5"/>
      <c r="J5" s="5"/>
      <c r="K5" s="5"/>
      <c r="L5" s="5"/>
      <c r="M5" s="1" t="s">
        <v>137</v>
      </c>
      <c r="N5" s="2" t="s">
        <v>475</v>
      </c>
      <c r="O5" s="3" t="s">
        <v>139</v>
      </c>
    </row>
    <row r="6" spans="1:15" ht="15" x14ac:dyDescent="0.25">
      <c r="A6" s="5"/>
      <c r="B6" s="4" t="str">
        <f>IF(T!$D$2=T!$M$2,M6,IF(T!$D$2=T!$N$2,N6,O6))</f>
        <v>… flipping the coin once, we get heads?</v>
      </c>
      <c r="C6" s="62">
        <f>732/2000</f>
        <v>0.36599999999999999</v>
      </c>
      <c r="D6" s="5"/>
      <c r="E6" s="60" t="str">
        <f>IF(T!$D$2=T!$M$2,M27,IF(T!$D$2=T!$N$2,N27,O27))</f>
        <v>estimated with the relative frequency</v>
      </c>
      <c r="F6" s="5"/>
      <c r="G6" s="5"/>
      <c r="H6" s="5"/>
      <c r="I6" s="5"/>
      <c r="J6" s="5"/>
      <c r="K6" s="5"/>
      <c r="L6" s="5"/>
      <c r="M6" s="1" t="s">
        <v>41</v>
      </c>
      <c r="N6" s="2" t="s">
        <v>460</v>
      </c>
      <c r="O6" s="3" t="s">
        <v>58</v>
      </c>
    </row>
    <row r="7" spans="1:15" ht="15" x14ac:dyDescent="0.25">
      <c r="A7" s="5"/>
      <c r="B7" s="4" t="str">
        <f>IF(T!$D$2=T!$M$2,M7,IF(T!$D$2=T!$N$2,N7,O7))</f>
        <v>… out of two flips we get heads exactly once?</v>
      </c>
      <c r="C7" s="62">
        <f>_xlfn.BINOM.DIST(1,2,C6,0)</f>
        <v>0.464088</v>
      </c>
      <c r="D7" s="5"/>
      <c r="E7" s="60" t="str">
        <f>IF(T!$D$2=T!$M$2,M28,IF(T!$D$2=T!$N$2,N28,O28))</f>
        <v>binomial distribution, probability mass function</v>
      </c>
      <c r="F7" s="5"/>
      <c r="G7" s="5"/>
      <c r="H7" s="5"/>
      <c r="I7" s="5"/>
      <c r="J7" s="5"/>
      <c r="K7" s="5"/>
      <c r="L7" s="5"/>
      <c r="M7" s="1" t="s">
        <v>42</v>
      </c>
      <c r="N7" s="2" t="s">
        <v>52</v>
      </c>
      <c r="O7" s="3" t="s">
        <v>59</v>
      </c>
    </row>
    <row r="8" spans="1:15" ht="15" x14ac:dyDescent="0.25">
      <c r="A8" s="5"/>
      <c r="B8" s="4" t="str">
        <f>IF(T!$D$2=T!$M$2,M8,IF(T!$D$2=T!$N$2,N8,O8))</f>
        <v>… out of two flips we get heads not more than once?</v>
      </c>
      <c r="C8" s="62">
        <f>_xlfn.BINOM.DIST(1,2,C6,1)</f>
        <v>0.86604400000000004</v>
      </c>
      <c r="D8" s="5"/>
      <c r="E8" s="60" t="str">
        <f>IF(T!$D$2=T!$M$2,M29,IF(T!$D$2=T!$N$2,N29,O29))</f>
        <v>binomial distribution, cumulative distribution function</v>
      </c>
      <c r="F8" s="5"/>
      <c r="G8" s="5"/>
      <c r="H8" s="5"/>
      <c r="I8" s="5"/>
      <c r="J8" s="5"/>
      <c r="K8" s="5"/>
      <c r="L8" s="5"/>
      <c r="M8" s="1" t="s">
        <v>43</v>
      </c>
      <c r="N8" s="2" t="s">
        <v>53</v>
      </c>
      <c r="O8" s="3" t="s">
        <v>60</v>
      </c>
    </row>
    <row r="9" spans="1:15" ht="15" x14ac:dyDescent="0.25">
      <c r="A9" s="5"/>
      <c r="B9" s="4" t="str">
        <f>IF(T!$D$2=T!$M$2,M9,IF(T!$D$2=T!$N$2,N9,O9))</f>
        <v>… out of two flips we get at least one heads?</v>
      </c>
      <c r="C9" s="62">
        <f>1-_xlfn.BINOM.DIST(0,2,C6,1)</f>
        <v>0.59804400000000002</v>
      </c>
      <c r="D9" s="5"/>
      <c r="E9" s="60" t="str">
        <f>IF(T!$D$2=T!$M$2,M30,IF(T!$D$2=T!$N$2,N30,O30))</f>
        <v>binomial distribution, 1-(complementary cumulative distribution function)</v>
      </c>
      <c r="F9" s="5"/>
      <c r="G9" s="5"/>
      <c r="H9" s="5"/>
      <c r="I9" s="5"/>
      <c r="J9" s="5"/>
      <c r="K9" s="5"/>
      <c r="L9" s="5"/>
      <c r="M9" s="1" t="s">
        <v>44</v>
      </c>
      <c r="N9" s="2" t="s">
        <v>54</v>
      </c>
      <c r="O9" s="3" t="s">
        <v>61</v>
      </c>
    </row>
    <row r="10" spans="1:15" ht="15" x14ac:dyDescent="0.25">
      <c r="A10" s="5"/>
      <c r="B10" s="4" t="str">
        <f>IF(T!$D$2=T!$M$2,M10,IF(T!$D$2=T!$N$2,N10,O10))</f>
        <v>… out of two flips we get no heads at all?</v>
      </c>
      <c r="C10" s="62">
        <f>_xlfn.BINOM.DIST(0,2,C6,0)</f>
        <v>0.40195599999999998</v>
      </c>
      <c r="D10" s="5"/>
      <c r="E10" s="25" t="str">
        <f>IF(T!$D$2=T!$M$2,M28,IF(T!$D$2=T!$N$2,N28,O28))</f>
        <v>binomial distribution, probability mass function</v>
      </c>
      <c r="F10" s="5"/>
      <c r="G10" s="5"/>
      <c r="H10" s="5"/>
      <c r="I10" s="5"/>
      <c r="J10" s="5"/>
      <c r="K10" s="5"/>
      <c r="L10" s="5"/>
      <c r="M10" s="1" t="s">
        <v>45</v>
      </c>
      <c r="N10" s="2" t="s">
        <v>55</v>
      </c>
      <c r="O10" s="3" t="s">
        <v>62</v>
      </c>
    </row>
    <row r="11" spans="1:15" ht="15" x14ac:dyDescent="0.25">
      <c r="A11" s="5"/>
      <c r="B11" s="4" t="str">
        <f>IF(T!$D$2=T!$M$2,M11,IF(T!$D$2=T!$N$2,N11,O11))</f>
        <v>… out of ten flips we get exactly one heads?</v>
      </c>
      <c r="C11" s="62">
        <f>_xlfn.BINOM.DIST(1,10,C6,0)</f>
        <v>6.0573742402675448E-2</v>
      </c>
      <c r="D11" s="5"/>
      <c r="E11" s="61" t="str">
        <f>IF(T!$D$2=T!$M$2,M28,IF(T!$D$2=T!$N$2,N28,O28))</f>
        <v>binomial distribution, probability mass function</v>
      </c>
      <c r="F11" s="5"/>
      <c r="G11" s="5"/>
      <c r="H11" s="5"/>
      <c r="I11" s="5"/>
      <c r="J11" s="5"/>
      <c r="K11" s="5"/>
      <c r="L11" s="5"/>
      <c r="M11" s="1" t="s">
        <v>46</v>
      </c>
      <c r="N11" s="2" t="s">
        <v>86</v>
      </c>
      <c r="O11" s="3" t="s">
        <v>63</v>
      </c>
    </row>
    <row r="12" spans="1:15" ht="15" x14ac:dyDescent="0.25">
      <c r="A12" s="5"/>
      <c r="B12" s="4" t="str">
        <f>IF(T!$D$2=T!$M$2,M12,IF(T!$D$2=T!$N$2,N12,O12))</f>
        <v>… out of ten flips we get at most one heads?</v>
      </c>
      <c r="C12" s="62">
        <f>_xlfn.BINOM.DIST(1,10,C6,1)</f>
        <v>7.1066571004668969E-2</v>
      </c>
      <c r="D12" s="5"/>
      <c r="E12" s="25" t="str">
        <f>IF(T!$D$2=T!$M$2,M29,IF(T!$D$2=T!$N$2,N29,O29))</f>
        <v>binomial distribution, cumulative distribution function</v>
      </c>
      <c r="F12" s="5"/>
      <c r="G12" s="5"/>
      <c r="H12" s="5"/>
      <c r="I12" s="5"/>
      <c r="J12" s="5"/>
      <c r="K12" s="5"/>
      <c r="L12" s="5"/>
      <c r="M12" s="1" t="s">
        <v>47</v>
      </c>
      <c r="N12" s="2" t="s">
        <v>87</v>
      </c>
      <c r="O12" s="3" t="s">
        <v>64</v>
      </c>
    </row>
    <row r="13" spans="1:15" ht="15" x14ac:dyDescent="0.25">
      <c r="A13" s="5"/>
      <c r="B13" s="4" t="str">
        <f>IF(T!$D$2=T!$M$2,M13,IF(T!$D$2=T!$N$2,N13,O13))</f>
        <v>… out of ten flips we get at least one heads?</v>
      </c>
      <c r="C13" s="62">
        <f>1-_xlfn.BINOM.DIST(0,10,C6,1)</f>
        <v>0.98950717139800648</v>
      </c>
      <c r="D13" s="5"/>
      <c r="E13" s="25" t="str">
        <f>IF(T!$D$2=T!$M$2,M30,IF(T!$D$2=T!$N$2,N30,O30))</f>
        <v>binomial distribution, 1-(complementary cumulative distribution function)</v>
      </c>
      <c r="F13" s="5"/>
      <c r="G13" s="5"/>
      <c r="H13" s="5"/>
      <c r="I13" s="5"/>
      <c r="J13" s="5"/>
      <c r="K13" s="5"/>
      <c r="L13" s="5"/>
      <c r="M13" s="1" t="s">
        <v>48</v>
      </c>
      <c r="N13" s="2" t="s">
        <v>88</v>
      </c>
      <c r="O13" s="3" t="s">
        <v>65</v>
      </c>
    </row>
    <row r="14" spans="1:15" ht="15" x14ac:dyDescent="0.25">
      <c r="A14" s="5"/>
      <c r="B14" s="4" t="str">
        <f>IF(T!$D$2=T!$M$2,M14,IF(T!$D$2=T!$N$2,N14,O14))</f>
        <v>… out of ten flips we get exactly five heads?</v>
      </c>
      <c r="C14" s="62">
        <f>_xlfn.BINOM.DIST(5,10,C6,0)</f>
        <v>0.1695322231556049</v>
      </c>
      <c r="D14" s="5"/>
      <c r="E14" s="25" t="str">
        <f>IF(T!$D$2=T!$M$2,M28,IF(T!$D$2=T!$N$2,N28,O28))</f>
        <v>binomial distribution, probability mass function</v>
      </c>
      <c r="F14" s="5"/>
      <c r="G14" s="5"/>
      <c r="H14" s="5"/>
      <c r="I14" s="5"/>
      <c r="J14" s="5"/>
      <c r="K14" s="5"/>
      <c r="L14" s="5"/>
      <c r="M14" s="1" t="s">
        <v>49</v>
      </c>
      <c r="N14" s="2" t="s">
        <v>89</v>
      </c>
      <c r="O14" s="3" t="s">
        <v>66</v>
      </c>
    </row>
    <row r="15" spans="1:15" ht="15" x14ac:dyDescent="0.25">
      <c r="A15" s="5"/>
      <c r="B15" s="4" t="str">
        <f>IF(T!$D$2=T!$M$2,M15,IF(T!$D$2=T!$N$2,N15,O15))</f>
        <v>… out of ten flips we get at most five heads?</v>
      </c>
      <c r="C15" s="62">
        <f>_xlfn.BINOM.DIST(5,10,C6,1)</f>
        <v>0.88492416642408589</v>
      </c>
      <c r="D15" s="5"/>
      <c r="E15" s="25" t="str">
        <f>IF(T!$D$2=T!$M$2,M29,IF(T!$D$2=T!$N$2,N29,O29))</f>
        <v>binomial distribution, cumulative distribution function</v>
      </c>
      <c r="F15" s="5"/>
      <c r="G15" s="5"/>
      <c r="H15" s="5"/>
      <c r="I15" s="5"/>
      <c r="J15" s="5"/>
      <c r="K15" s="5"/>
      <c r="L15" s="5"/>
      <c r="M15" s="1" t="s">
        <v>50</v>
      </c>
      <c r="N15" s="2" t="s">
        <v>90</v>
      </c>
      <c r="O15" s="3" t="s">
        <v>103</v>
      </c>
    </row>
    <row r="16" spans="1:15" ht="15" x14ac:dyDescent="0.25">
      <c r="A16" s="5"/>
      <c r="B16" s="4" t="str">
        <f>IF(T!$D$2=T!$M$2,M16,IF(T!$D$2=T!$N$2,N16,O16))</f>
        <v>… out of ten flips we get at least five heads?</v>
      </c>
      <c r="C16" s="62">
        <f>1-_xlfn.BINOM.DIST(4,10,C6,1)</f>
        <v>0.28460805673151901</v>
      </c>
      <c r="D16" s="5"/>
      <c r="E16" s="25" t="str">
        <f>IF(T!$D$2=T!$M$2,M30,IF(T!$D$2=T!$N$2,N30,O30))</f>
        <v>binomial distribution, 1-(complementary cumulative distribution function)</v>
      </c>
      <c r="F16" s="5"/>
      <c r="G16" s="5"/>
      <c r="H16" s="5"/>
      <c r="I16" s="5"/>
      <c r="J16" s="5"/>
      <c r="K16" s="5"/>
      <c r="L16" s="5"/>
      <c r="M16" s="1" t="s">
        <v>67</v>
      </c>
      <c r="N16" s="2" t="s">
        <v>91</v>
      </c>
      <c r="O16" s="3" t="s">
        <v>104</v>
      </c>
    </row>
    <row r="17" spans="1:15" ht="30" x14ac:dyDescent="0.25">
      <c r="A17" s="5"/>
      <c r="B17" s="4" t="str">
        <f>IF(T!$D$2=T!$M$2,M17,IF(T!$D$2=T!$N$2,N17,O17))</f>
        <v>… after ten flips, all resulting heads, the result of the 11th flip will again be heads?</v>
      </c>
      <c r="C17" s="62">
        <f>C6</f>
        <v>0.36599999999999999</v>
      </c>
      <c r="D17" s="5"/>
      <c r="E17" s="25" t="str">
        <f>IF(T!$D$2=T!$M$2,M31,IF(T!$D$2=T!$N$2,N31,O31))</f>
        <v>"gambler's fallacy" (a.k.a. the Monte Carlo fallacy)</v>
      </c>
      <c r="F17" s="5"/>
      <c r="G17" s="5"/>
      <c r="H17" s="5"/>
      <c r="I17" s="5"/>
      <c r="J17" s="5"/>
      <c r="K17" s="5"/>
      <c r="L17" s="5"/>
      <c r="M17" s="1" t="s">
        <v>68</v>
      </c>
      <c r="N17" s="28" t="s">
        <v>461</v>
      </c>
      <c r="O17" s="3" t="s">
        <v>105</v>
      </c>
    </row>
    <row r="18" spans="1:15" ht="15" x14ac:dyDescent="0.25">
      <c r="A18" s="5"/>
      <c r="B18" s="4" t="str">
        <f>IF(T!$D$2=T!$M$2,M18,IF(T!$D$2=T!$N$2,N18,O18))</f>
        <v>… out of ten flips we get only the fifth time heads?</v>
      </c>
      <c r="C18" s="62">
        <f>(1-C6)^9*C6</f>
        <v>6.057374240267548E-3</v>
      </c>
      <c r="D18" s="5"/>
      <c r="E18" s="25" t="str">
        <f>IF(T!$D$2=T!$M$2,M32,IF(T!$D$2=T!$N$2,N32,O32))</f>
        <v>calculated as the product of elementary event probabilities</v>
      </c>
      <c r="F18" s="5"/>
      <c r="G18" s="5"/>
      <c r="H18" s="5"/>
      <c r="I18" s="5"/>
      <c r="J18" s="5"/>
      <c r="K18" s="5"/>
      <c r="L18" s="5"/>
      <c r="M18" s="1" t="s">
        <v>69</v>
      </c>
      <c r="N18" s="28" t="s">
        <v>462</v>
      </c>
      <c r="O18" s="3" t="s">
        <v>106</v>
      </c>
    </row>
    <row r="19" spans="1:15" ht="15" x14ac:dyDescent="0.25">
      <c r="A19" s="5"/>
      <c r="B19" s="6"/>
      <c r="C19" s="5"/>
      <c r="D19" s="5"/>
      <c r="E19" s="25"/>
      <c r="F19" s="5"/>
      <c r="G19" s="5"/>
      <c r="H19" s="5"/>
      <c r="I19" s="5"/>
      <c r="J19" s="5"/>
      <c r="K19" s="5"/>
      <c r="L19" s="5"/>
    </row>
    <row r="20" spans="1:15" ht="30" x14ac:dyDescent="0.25">
      <c r="A20" s="5"/>
      <c r="B20" s="58" t="str">
        <f>IF(T!$D$2=T!$M$2,M20,IF(T!$D$2=T!$N$2,N20,O20))</f>
        <v>Now we are repeting the coin flipping as long as we get heads.</v>
      </c>
      <c r="C20" s="25"/>
      <c r="D20" s="5"/>
      <c r="E20" s="25"/>
      <c r="F20" s="5"/>
      <c r="G20" s="5"/>
      <c r="H20" s="5"/>
      <c r="I20" s="5"/>
      <c r="J20" s="5"/>
      <c r="K20" s="5"/>
      <c r="L20" s="5"/>
      <c r="M20" s="1" t="s">
        <v>70</v>
      </c>
      <c r="N20" s="28" t="s">
        <v>463</v>
      </c>
      <c r="O20" s="3" t="s">
        <v>339</v>
      </c>
    </row>
    <row r="21" spans="1:15" ht="15" x14ac:dyDescent="0.25">
      <c r="A21" s="5"/>
      <c r="B21" s="59" t="str">
        <f>IF(T!$D$2=T!$M$2,M21,IF(T!$D$2=T!$N$2,N21,O21))</f>
        <v>What is the probability that ...</v>
      </c>
      <c r="C21" s="60"/>
      <c r="D21" s="5"/>
      <c r="E21" s="60"/>
      <c r="F21" s="5"/>
      <c r="G21" s="5"/>
      <c r="H21" s="5"/>
      <c r="I21" s="5"/>
      <c r="J21" s="5"/>
      <c r="K21" s="5"/>
      <c r="L21" s="5"/>
      <c r="M21" s="1" t="s">
        <v>0</v>
      </c>
      <c r="N21" s="28" t="s">
        <v>51</v>
      </c>
      <c r="O21" s="3" t="s">
        <v>107</v>
      </c>
    </row>
    <row r="22" spans="1:15" ht="15" x14ac:dyDescent="0.25">
      <c r="A22" s="5"/>
      <c r="B22" s="4" t="str">
        <f>IF(T!$D$2=T!$M$2,M22,IF(T!$D$2=T!$N$2,N22,O22))</f>
        <v>… we get heads exactly for the fourth time?</v>
      </c>
      <c r="C22" s="62">
        <f>_xlfn.NEGBINOM.DIST(3,1,C6,0)</f>
        <v>9.3271478063999977E-2</v>
      </c>
      <c r="D22" s="5"/>
      <c r="E22" s="25" t="str">
        <f>IF(T!$D$2=T!$M$2,M33,IF(T!$D$2=T!$N$2,N33,O33))</f>
        <v>negative binomial distribution, probability mass function</v>
      </c>
      <c r="F22" s="5"/>
      <c r="G22" s="5"/>
      <c r="H22" s="5"/>
      <c r="I22" s="5"/>
      <c r="J22" s="5"/>
      <c r="K22" s="5"/>
      <c r="L22" s="5"/>
      <c r="M22" s="1" t="s">
        <v>71</v>
      </c>
      <c r="N22" s="28" t="s">
        <v>92</v>
      </c>
      <c r="O22" s="3" t="s">
        <v>108</v>
      </c>
    </row>
    <row r="23" spans="1:15" ht="15" x14ac:dyDescent="0.25">
      <c r="A23" s="5"/>
      <c r="B23" s="4" t="str">
        <f>IF(T!$D$2=T!$M$2,M23,IF(T!$D$2=T!$N$2,N23,O23))</f>
        <v>… we get heads at most for the fourth time?</v>
      </c>
      <c r="C23" s="62">
        <f>_xlfn.NEGBINOM.DIST(3,1,C6,1)</f>
        <v>0.83843137406399992</v>
      </c>
      <c r="D23" s="5"/>
      <c r="E23" s="25" t="str">
        <f>IF(T!$D$2=T!$M$2,M34,IF(T!$D$2=T!$N$2,N34,O34))</f>
        <v>negative binomial distribution, cumulative distribution function</v>
      </c>
      <c r="F23" s="5"/>
      <c r="G23" s="5"/>
      <c r="H23" s="5"/>
      <c r="I23" s="5"/>
      <c r="J23" s="5"/>
      <c r="K23" s="5"/>
      <c r="L23" s="5"/>
      <c r="M23" s="1" t="s">
        <v>72</v>
      </c>
      <c r="N23" s="28" t="s">
        <v>464</v>
      </c>
      <c r="O23" s="3" t="s">
        <v>109</v>
      </c>
    </row>
    <row r="24" spans="1:15" ht="15" x14ac:dyDescent="0.25">
      <c r="A24" s="5"/>
      <c r="B24" s="4" t="str">
        <f>IF(T!$D$2=T!$M$2,M24,IF(T!$D$2=T!$N$2,N24,O24))</f>
        <v>… we get heads exactly for the tenth time?</v>
      </c>
      <c r="C24" s="62">
        <f>_xlfn.NEGBINOM.DIST(9,1,C6,0)</f>
        <v>6.0573742402675436E-3</v>
      </c>
      <c r="D24" s="5"/>
      <c r="E24" s="25" t="str">
        <f>IF(T!$D$2=T!$M$2,M33,IF(T!$D$2=T!$N$2,N33,O33))</f>
        <v>negative binomial distribution, probability mass function</v>
      </c>
      <c r="F24" s="5"/>
      <c r="G24" s="5"/>
      <c r="H24" s="5"/>
      <c r="I24" s="5"/>
      <c r="J24" s="5"/>
      <c r="K24" s="5"/>
      <c r="L24" s="5"/>
      <c r="M24" s="1" t="s">
        <v>73</v>
      </c>
      <c r="N24" s="28" t="s">
        <v>93</v>
      </c>
      <c r="O24" s="3" t="s">
        <v>110</v>
      </c>
    </row>
    <row r="25" spans="1:15" ht="15" x14ac:dyDescent="0.25">
      <c r="A25" s="5"/>
      <c r="B25" s="4" t="str">
        <f>IF(T!$D$2=T!$M$2,M25,IF(T!$D$2=T!$N$2,N25,O25))</f>
        <v>… we get heads at most for the tenth time?</v>
      </c>
      <c r="C25" s="62">
        <f>_xlfn.NEGBINOM.DIST(9,1,C6,1)</f>
        <v>0.98950717139800648</v>
      </c>
      <c r="D25" s="5"/>
      <c r="E25" s="25" t="str">
        <f>IF(T!$D$2=T!$M$2,M34,IF(T!$D$2=T!$N$2,N34,O34))</f>
        <v>negative binomial distribution, cumulative distribution function</v>
      </c>
      <c r="F25" s="5"/>
      <c r="G25" s="5"/>
      <c r="H25" s="5"/>
      <c r="I25" s="5"/>
      <c r="J25" s="5"/>
      <c r="K25" s="5"/>
      <c r="L25" s="5"/>
      <c r="M25" s="1" t="s">
        <v>74</v>
      </c>
      <c r="N25" s="28" t="s">
        <v>465</v>
      </c>
      <c r="O25" s="3" t="s">
        <v>111</v>
      </c>
    </row>
    <row r="26" spans="1:15" ht="15" x14ac:dyDescent="0.25">
      <c r="A26" s="5"/>
      <c r="B26" s="6"/>
      <c r="C26" s="5"/>
      <c r="D26" s="5"/>
      <c r="E26" s="5"/>
      <c r="F26" s="5"/>
      <c r="G26" s="5"/>
      <c r="H26" s="5"/>
      <c r="I26" s="5"/>
      <c r="J26" s="5"/>
      <c r="K26" s="5"/>
      <c r="L26" s="5"/>
    </row>
    <row r="27" spans="1:15" ht="15" x14ac:dyDescent="0.25">
      <c r="A27" s="19"/>
      <c r="B27" s="20"/>
      <c r="C27" s="19"/>
      <c r="D27" s="5"/>
      <c r="E27" s="19"/>
      <c r="F27" s="19"/>
      <c r="G27" s="21"/>
      <c r="H27" s="19"/>
      <c r="I27" s="19"/>
      <c r="J27" s="19"/>
      <c r="K27" s="19"/>
      <c r="L27" s="19"/>
      <c r="M27" s="1" t="s">
        <v>275</v>
      </c>
      <c r="N27" s="2" t="s">
        <v>476</v>
      </c>
      <c r="O27" s="3" t="s">
        <v>278</v>
      </c>
    </row>
    <row r="28" spans="1:15" ht="15" x14ac:dyDescent="0.25">
      <c r="A28" s="19"/>
      <c r="B28" s="20"/>
      <c r="C28" s="19"/>
      <c r="D28" s="19"/>
      <c r="E28" s="19"/>
      <c r="F28" s="19"/>
      <c r="G28" s="21"/>
      <c r="H28" s="19"/>
      <c r="I28" s="19"/>
      <c r="J28" s="19"/>
      <c r="K28" s="19"/>
      <c r="L28" s="19"/>
      <c r="M28" s="1" t="s">
        <v>478</v>
      </c>
      <c r="N28" s="2" t="s">
        <v>466</v>
      </c>
      <c r="O28" s="3" t="s">
        <v>480</v>
      </c>
    </row>
    <row r="29" spans="1:15" ht="15" x14ac:dyDescent="0.25">
      <c r="A29" s="19"/>
      <c r="B29" s="20"/>
      <c r="C29" s="19"/>
      <c r="D29" s="19"/>
      <c r="E29" s="19"/>
      <c r="F29" s="19"/>
      <c r="G29" s="21"/>
      <c r="H29" s="19"/>
      <c r="I29" s="19"/>
      <c r="J29" s="19"/>
      <c r="K29" s="19"/>
      <c r="L29" s="19"/>
      <c r="M29" s="1" t="s">
        <v>479</v>
      </c>
      <c r="N29" s="2" t="s">
        <v>467</v>
      </c>
      <c r="O29" s="3" t="s">
        <v>481</v>
      </c>
    </row>
    <row r="30" spans="1:15" ht="30" x14ac:dyDescent="0.25">
      <c r="A30" s="19"/>
      <c r="B30" s="20"/>
      <c r="C30" s="19"/>
      <c r="D30" s="19"/>
      <c r="E30" s="19"/>
      <c r="F30" s="19"/>
      <c r="G30" s="21"/>
      <c r="H30" s="19"/>
      <c r="I30" s="19"/>
      <c r="J30" s="19"/>
      <c r="K30" s="19"/>
      <c r="L30" s="19"/>
      <c r="M30" s="1" t="s">
        <v>483</v>
      </c>
      <c r="N30" s="2" t="s">
        <v>468</v>
      </c>
      <c r="O30" s="3" t="s">
        <v>482</v>
      </c>
    </row>
    <row r="31" spans="1:15" ht="15" x14ac:dyDescent="0.25">
      <c r="A31" s="19"/>
      <c r="B31" s="20"/>
      <c r="C31" s="19"/>
      <c r="D31" s="19"/>
      <c r="E31" s="19"/>
      <c r="F31" s="19"/>
      <c r="G31" s="21"/>
      <c r="H31" s="19"/>
      <c r="I31" s="19"/>
      <c r="J31" s="19"/>
      <c r="K31" s="19"/>
      <c r="L31" s="19"/>
      <c r="M31" s="1" t="s">
        <v>477</v>
      </c>
      <c r="N31" s="2" t="s">
        <v>279</v>
      </c>
      <c r="O31" s="3" t="s">
        <v>280</v>
      </c>
    </row>
    <row r="32" spans="1:15" ht="30" x14ac:dyDescent="0.25">
      <c r="A32" s="19"/>
      <c r="B32" s="19"/>
      <c r="C32" s="19"/>
      <c r="D32" s="19"/>
      <c r="E32" s="19"/>
      <c r="F32" s="19"/>
      <c r="G32" s="21"/>
      <c r="H32" s="19"/>
      <c r="I32" s="19"/>
      <c r="J32" s="19"/>
      <c r="K32" s="19"/>
      <c r="L32" s="19"/>
      <c r="M32" s="1" t="s">
        <v>283</v>
      </c>
      <c r="N32" s="2" t="s">
        <v>284</v>
      </c>
      <c r="O32" s="3" t="s">
        <v>285</v>
      </c>
    </row>
    <row r="33" spans="1:15" ht="15" x14ac:dyDescent="0.25">
      <c r="A33" s="5"/>
      <c r="B33" s="5"/>
      <c r="C33" s="5"/>
      <c r="D33" s="5"/>
      <c r="E33" s="5"/>
      <c r="F33" s="5"/>
      <c r="G33" s="5"/>
      <c r="H33" s="5"/>
      <c r="I33" s="5"/>
      <c r="J33" s="5"/>
      <c r="K33" s="5"/>
      <c r="L33" s="5"/>
      <c r="M33" s="1" t="s">
        <v>484</v>
      </c>
      <c r="N33" s="2" t="s">
        <v>470</v>
      </c>
      <c r="O33" s="3" t="s">
        <v>486</v>
      </c>
    </row>
    <row r="34" spans="1:15" ht="15" x14ac:dyDescent="0.25">
      <c r="A34" s="5"/>
      <c r="B34" s="5"/>
      <c r="C34" s="5"/>
      <c r="D34" s="5"/>
      <c r="E34" s="5"/>
      <c r="F34" s="5"/>
      <c r="G34" s="5"/>
      <c r="H34" s="5"/>
      <c r="I34" s="5"/>
      <c r="J34" s="5"/>
      <c r="K34" s="5"/>
      <c r="L34" s="5"/>
      <c r="M34" s="1" t="s">
        <v>485</v>
      </c>
      <c r="N34" s="2" t="s">
        <v>471</v>
      </c>
      <c r="O34" s="3" t="s">
        <v>487</v>
      </c>
    </row>
    <row r="35" spans="1:15" ht="15" x14ac:dyDescent="0.25">
      <c r="A35" s="5"/>
      <c r="B35" s="5"/>
      <c r="C35" s="5"/>
      <c r="D35" s="5"/>
      <c r="E35" s="5"/>
      <c r="F35" s="5"/>
      <c r="G35" s="5"/>
      <c r="H35" s="5"/>
      <c r="I35" s="5"/>
      <c r="J35" s="5"/>
      <c r="K35" s="5"/>
      <c r="L35" s="5"/>
      <c r="M35"/>
      <c r="N35" s="12"/>
      <c r="O35" s="17"/>
    </row>
    <row r="36" spans="1:15" ht="15" x14ac:dyDescent="0.25">
      <c r="A36" s="5"/>
      <c r="B36" s="5"/>
      <c r="C36" s="5"/>
      <c r="D36" s="5"/>
      <c r="E36" s="5"/>
      <c r="F36" s="5"/>
      <c r="G36" s="5"/>
      <c r="H36" s="5"/>
      <c r="I36" s="5"/>
      <c r="J36" s="5"/>
      <c r="K36" s="5"/>
      <c r="L36" s="5"/>
      <c r="M36"/>
      <c r="N36" s="12"/>
      <c r="O36" s="17"/>
    </row>
    <row r="37" spans="1:15" ht="15" x14ac:dyDescent="0.25">
      <c r="A37" s="5"/>
      <c r="B37" s="5"/>
      <c r="C37" s="5"/>
      <c r="D37" s="5"/>
      <c r="E37" s="5"/>
      <c r="F37" s="5"/>
      <c r="G37" s="5"/>
      <c r="H37" s="5"/>
      <c r="I37" s="5"/>
      <c r="J37" s="5"/>
      <c r="K37" s="5"/>
      <c r="L37" s="5"/>
      <c r="M37"/>
      <c r="N37" s="12"/>
      <c r="O37" s="17"/>
    </row>
    <row r="38" spans="1:15" ht="15" x14ac:dyDescent="0.25">
      <c r="A38" s="5"/>
      <c r="B38" s="5"/>
      <c r="C38" s="5"/>
      <c r="D38" s="5"/>
      <c r="E38" s="5"/>
      <c r="F38" s="5"/>
      <c r="G38" s="5"/>
      <c r="H38" s="5"/>
      <c r="I38" s="5"/>
      <c r="J38" s="5"/>
      <c r="K38" s="5"/>
      <c r="L38" s="5"/>
      <c r="M38"/>
      <c r="N38" s="12"/>
      <c r="O38" s="17"/>
    </row>
    <row r="39" spans="1:15" ht="15" x14ac:dyDescent="0.25">
      <c r="A39" s="5"/>
      <c r="B39" s="5"/>
      <c r="C39" s="5"/>
      <c r="D39" s="5"/>
      <c r="E39" s="5"/>
      <c r="F39" s="5"/>
      <c r="G39" s="5"/>
      <c r="H39" s="5"/>
      <c r="I39" s="5"/>
      <c r="J39" s="5"/>
      <c r="K39" s="5"/>
      <c r="L39" s="5"/>
      <c r="M39"/>
      <c r="N39" s="12"/>
      <c r="O39" s="17"/>
    </row>
    <row r="40" spans="1:15" ht="15" x14ac:dyDescent="0.25">
      <c r="A40" s="5"/>
      <c r="B40" s="5"/>
      <c r="C40" s="5"/>
      <c r="D40" s="5"/>
      <c r="E40" s="5"/>
      <c r="F40" s="5"/>
      <c r="G40" s="5"/>
      <c r="H40" s="5"/>
      <c r="I40" s="5"/>
      <c r="J40" s="5"/>
      <c r="K40" s="5"/>
      <c r="L40" s="5"/>
      <c r="M40"/>
      <c r="N40" s="12"/>
      <c r="O40" s="17"/>
    </row>
    <row r="41" spans="1:15" ht="15" hidden="1" x14ac:dyDescent="0.25">
      <c r="A41"/>
      <c r="B41"/>
      <c r="C41"/>
      <c r="D41"/>
      <c r="E41"/>
      <c r="F41"/>
      <c r="G41"/>
      <c r="H41"/>
      <c r="I41"/>
      <c r="J41"/>
      <c r="K41"/>
      <c r="L41"/>
      <c r="M41"/>
      <c r="N41" s="12"/>
      <c r="O41" s="17"/>
    </row>
    <row r="42" spans="1:15" ht="15" hidden="1" x14ac:dyDescent="0.25">
      <c r="A42"/>
      <c r="B42"/>
      <c r="C42"/>
      <c r="D42"/>
      <c r="E42"/>
      <c r="F42"/>
      <c r="G42"/>
      <c r="H42"/>
      <c r="I42"/>
      <c r="J42"/>
      <c r="K42"/>
      <c r="L42"/>
      <c r="M42"/>
      <c r="N42" s="12"/>
      <c r="O42" s="17"/>
    </row>
    <row r="43" spans="1:15" ht="15" hidden="1" x14ac:dyDescent="0.25">
      <c r="A43"/>
      <c r="B43"/>
      <c r="C43"/>
      <c r="D43"/>
      <c r="E43"/>
      <c r="F43"/>
      <c r="G43"/>
      <c r="H43"/>
      <c r="I43"/>
      <c r="J43"/>
      <c r="K43"/>
      <c r="L43"/>
      <c r="M43"/>
      <c r="N43" s="12"/>
      <c r="O43" s="17"/>
    </row>
    <row r="44" spans="1:15" ht="15" hidden="1" x14ac:dyDescent="0.25">
      <c r="A44"/>
      <c r="B44"/>
      <c r="C44"/>
      <c r="D44"/>
      <c r="E44"/>
      <c r="F44"/>
      <c r="G44"/>
      <c r="H44"/>
      <c r="I44"/>
      <c r="J44"/>
      <c r="K44"/>
      <c r="L44"/>
      <c r="M44"/>
      <c r="N44" s="12"/>
      <c r="O44" s="17"/>
    </row>
    <row r="45" spans="1:15" ht="15" hidden="1" x14ac:dyDescent="0.25">
      <c r="A45"/>
      <c r="B45"/>
      <c r="C45"/>
      <c r="D45"/>
      <c r="E45"/>
      <c r="F45"/>
      <c r="G45"/>
      <c r="H45"/>
      <c r="I45"/>
      <c r="J45"/>
      <c r="K45"/>
      <c r="L45"/>
      <c r="M45"/>
      <c r="N45" s="12"/>
      <c r="O45" s="17"/>
    </row>
    <row r="46" spans="1:15" ht="15" hidden="1" x14ac:dyDescent="0.25">
      <c r="A46"/>
      <c r="B46"/>
      <c r="C46"/>
      <c r="D46"/>
      <c r="E46"/>
      <c r="F46"/>
      <c r="G46"/>
      <c r="H46"/>
      <c r="I46"/>
      <c r="J46"/>
      <c r="K46"/>
      <c r="L46"/>
      <c r="M46"/>
      <c r="N46" s="12"/>
      <c r="O46" s="17"/>
    </row>
    <row r="47" spans="1:15" ht="15" hidden="1" x14ac:dyDescent="0.25">
      <c r="A47"/>
      <c r="B47"/>
      <c r="C47"/>
      <c r="D47"/>
      <c r="E47"/>
      <c r="F47"/>
      <c r="G47"/>
      <c r="H47"/>
      <c r="I47"/>
      <c r="J47"/>
      <c r="K47"/>
      <c r="L47"/>
      <c r="M47"/>
      <c r="N47" s="12"/>
      <c r="O47" s="17"/>
    </row>
    <row r="48" spans="1:15" ht="15" hidden="1" x14ac:dyDescent="0.25">
      <c r="A48"/>
      <c r="B48"/>
      <c r="C48"/>
      <c r="D48"/>
      <c r="E48"/>
      <c r="F48"/>
      <c r="G48"/>
      <c r="H48"/>
      <c r="I48"/>
      <c r="J48"/>
      <c r="K48"/>
      <c r="L48"/>
      <c r="M48"/>
      <c r="N48" s="12"/>
      <c r="O48" s="17"/>
    </row>
    <row r="49" spans="14:15" customFormat="1" ht="15" hidden="1" x14ac:dyDescent="0.25">
      <c r="N49" s="12"/>
      <c r="O49" s="17"/>
    </row>
    <row r="50" spans="14:15" customFormat="1" ht="15" hidden="1" x14ac:dyDescent="0.25">
      <c r="N50" s="12"/>
      <c r="O50" s="17"/>
    </row>
    <row r="51" spans="14:15" customFormat="1" ht="15" hidden="1" x14ac:dyDescent="0.25">
      <c r="N51" s="12"/>
      <c r="O51" s="17"/>
    </row>
    <row r="52" spans="14:15" customFormat="1" ht="15" hidden="1" x14ac:dyDescent="0.25">
      <c r="N52" s="12"/>
      <c r="O52" s="17"/>
    </row>
    <row r="53" spans="14:15" customFormat="1" ht="15" hidden="1" x14ac:dyDescent="0.25">
      <c r="N53" s="12"/>
      <c r="O53" s="17"/>
    </row>
    <row r="54" spans="14:15" customFormat="1" ht="15" hidden="1" x14ac:dyDescent="0.25">
      <c r="N54" s="12"/>
      <c r="O54" s="17"/>
    </row>
    <row r="55" spans="14:15" customFormat="1" ht="15" hidden="1" x14ac:dyDescent="0.25">
      <c r="N55" s="12"/>
      <c r="O55" s="17"/>
    </row>
    <row r="56" spans="14:15" customFormat="1" ht="15" hidden="1" x14ac:dyDescent="0.25">
      <c r="N56" s="12"/>
      <c r="O56" s="17"/>
    </row>
    <row r="57" spans="14:15" customFormat="1" ht="15" hidden="1" x14ac:dyDescent="0.25">
      <c r="N57" s="12"/>
      <c r="O57" s="17"/>
    </row>
    <row r="58" spans="14:15" customFormat="1" ht="15" hidden="1" x14ac:dyDescent="0.25">
      <c r="N58" s="12"/>
      <c r="O58" s="17"/>
    </row>
    <row r="59" spans="14:15" customFormat="1" ht="15" hidden="1" x14ac:dyDescent="0.25">
      <c r="N59" s="12"/>
      <c r="O59" s="17"/>
    </row>
    <row r="60" spans="14:15" customFormat="1" ht="15" hidden="1" x14ac:dyDescent="0.25">
      <c r="N60" s="12"/>
      <c r="O60" s="17"/>
    </row>
    <row r="61" spans="14:15" customFormat="1" ht="15" hidden="1" x14ac:dyDescent="0.25">
      <c r="N61" s="12"/>
      <c r="O61" s="17"/>
    </row>
    <row r="62" spans="14:15" customFormat="1" ht="15" hidden="1" x14ac:dyDescent="0.25">
      <c r="N62" s="12"/>
      <c r="O62" s="17"/>
    </row>
    <row r="63" spans="14:15" customFormat="1" ht="15" hidden="1" x14ac:dyDescent="0.25">
      <c r="N63" s="12"/>
      <c r="O63" s="17"/>
    </row>
    <row r="64" spans="14:15" customFormat="1" ht="15" hidden="1" x14ac:dyDescent="0.25">
      <c r="N64" s="12"/>
      <c r="O64" s="17"/>
    </row>
    <row r="65" spans="14:15" customFormat="1" ht="15" hidden="1" x14ac:dyDescent="0.25">
      <c r="N65" s="12"/>
      <c r="O65" s="17"/>
    </row>
    <row r="66" spans="14:15" customFormat="1" ht="15" hidden="1" x14ac:dyDescent="0.25">
      <c r="N66" s="12"/>
      <c r="O66" s="17"/>
    </row>
    <row r="67" spans="14:15" customFormat="1" ht="15" hidden="1" x14ac:dyDescent="0.25">
      <c r="N67" s="12"/>
      <c r="O67" s="17"/>
    </row>
    <row r="68" spans="14:15" customFormat="1" ht="15" hidden="1" x14ac:dyDescent="0.25">
      <c r="N68" s="12"/>
      <c r="O68" s="17"/>
    </row>
    <row r="69" spans="14:15" customFormat="1" ht="15" hidden="1" x14ac:dyDescent="0.25">
      <c r="N69" s="12"/>
      <c r="O69" s="17"/>
    </row>
    <row r="70" spans="14:15" customFormat="1" ht="15" hidden="1" x14ac:dyDescent="0.25">
      <c r="N70" s="12"/>
      <c r="O70" s="17"/>
    </row>
    <row r="71" spans="14:15" customFormat="1" ht="15" hidden="1" x14ac:dyDescent="0.25">
      <c r="N71" s="12"/>
      <c r="O71" s="17"/>
    </row>
    <row r="72" spans="14:15" customFormat="1" ht="15" hidden="1" x14ac:dyDescent="0.25">
      <c r="N72" s="12"/>
      <c r="O72" s="17"/>
    </row>
    <row r="73" spans="14:15" customFormat="1" ht="15" hidden="1" x14ac:dyDescent="0.25">
      <c r="N73" s="12"/>
      <c r="O73" s="17"/>
    </row>
    <row r="74" spans="14:15" customFormat="1" ht="15" hidden="1" x14ac:dyDescent="0.25">
      <c r="N74" s="12"/>
      <c r="O74" s="17"/>
    </row>
    <row r="75" spans="14:15" customFormat="1" ht="15" hidden="1" x14ac:dyDescent="0.25">
      <c r="N75" s="12"/>
      <c r="O75" s="17"/>
    </row>
    <row r="76" spans="14:15" customFormat="1" ht="15" hidden="1" x14ac:dyDescent="0.25">
      <c r="N76" s="12"/>
      <c r="O76" s="17"/>
    </row>
    <row r="77" spans="14:15" customFormat="1" ht="15" hidden="1" x14ac:dyDescent="0.25">
      <c r="N77" s="12"/>
      <c r="O77" s="17"/>
    </row>
    <row r="78" spans="14:15" customFormat="1" ht="15" hidden="1" x14ac:dyDescent="0.25">
      <c r="N78" s="12"/>
      <c r="O78" s="17"/>
    </row>
    <row r="79" spans="14:15" customFormat="1" ht="15" hidden="1" x14ac:dyDescent="0.25">
      <c r="N79" s="12"/>
      <c r="O79" s="17"/>
    </row>
    <row r="80" spans="14:15" customFormat="1" ht="15" hidden="1" x14ac:dyDescent="0.25">
      <c r="N80" s="12"/>
      <c r="O80" s="17"/>
    </row>
    <row r="81" spans="14:15" customFormat="1" ht="15" hidden="1" x14ac:dyDescent="0.25">
      <c r="N81" s="12"/>
      <c r="O81" s="17"/>
    </row>
    <row r="82" spans="14:15" customFormat="1" ht="15" hidden="1" x14ac:dyDescent="0.25">
      <c r="N82" s="12"/>
      <c r="O82" s="17"/>
    </row>
    <row r="83" spans="14:15" customFormat="1" ht="15" hidden="1" x14ac:dyDescent="0.25">
      <c r="N83" s="12"/>
      <c r="O83" s="17"/>
    </row>
    <row r="84" spans="14:15" customFormat="1" ht="15" hidden="1" x14ac:dyDescent="0.25">
      <c r="N84" s="12"/>
      <c r="O84" s="17"/>
    </row>
    <row r="85" spans="14:15" customFormat="1" ht="15" hidden="1" x14ac:dyDescent="0.25">
      <c r="N85" s="12"/>
      <c r="O85" s="17"/>
    </row>
    <row r="86" spans="14:15" customFormat="1" ht="15" hidden="1" x14ac:dyDescent="0.25">
      <c r="N86" s="12"/>
      <c r="O86" s="17"/>
    </row>
    <row r="87" spans="14:15" customFormat="1" ht="15" hidden="1" x14ac:dyDescent="0.25">
      <c r="N87" s="12"/>
      <c r="O87" s="17"/>
    </row>
    <row r="88" spans="14:15" customFormat="1" ht="15" hidden="1" x14ac:dyDescent="0.25">
      <c r="N88" s="12"/>
      <c r="O88" s="17"/>
    </row>
    <row r="89" spans="14:15" customFormat="1" ht="15" hidden="1" x14ac:dyDescent="0.25">
      <c r="N89" s="12"/>
      <c r="O89" s="17"/>
    </row>
    <row r="90" spans="14:15" customFormat="1" ht="15" hidden="1" x14ac:dyDescent="0.25">
      <c r="N90" s="12"/>
      <c r="O90" s="17"/>
    </row>
    <row r="91" spans="14:15" customFormat="1" ht="15" hidden="1" x14ac:dyDescent="0.25">
      <c r="N91" s="12"/>
      <c r="O91" s="17"/>
    </row>
    <row r="92" spans="14:15" customFormat="1" ht="15" hidden="1" x14ac:dyDescent="0.25">
      <c r="N92" s="12"/>
      <c r="O92" s="17"/>
    </row>
    <row r="93" spans="14:15" customFormat="1" ht="15" hidden="1" x14ac:dyDescent="0.25">
      <c r="N93" s="12"/>
      <c r="O93" s="17"/>
    </row>
    <row r="94" spans="14:15" customFormat="1" ht="15" hidden="1" x14ac:dyDescent="0.25">
      <c r="N94" s="12"/>
      <c r="O94" s="17"/>
    </row>
    <row r="95" spans="14:15" customFormat="1" ht="15" hidden="1" x14ac:dyDescent="0.25">
      <c r="N95" s="12"/>
      <c r="O95" s="17"/>
    </row>
    <row r="96" spans="14:15" customFormat="1" ht="15" hidden="1" x14ac:dyDescent="0.25">
      <c r="N96" s="12"/>
      <c r="O96" s="17"/>
    </row>
    <row r="97" spans="14:15" customFormat="1" ht="15" hidden="1" x14ac:dyDescent="0.25">
      <c r="N97" s="12"/>
      <c r="O97" s="17"/>
    </row>
    <row r="98" spans="14:15" customFormat="1" ht="15" hidden="1" x14ac:dyDescent="0.25">
      <c r="N98" s="12"/>
      <c r="O98" s="17"/>
    </row>
    <row r="99" spans="14:15" customFormat="1" ht="15" hidden="1" x14ac:dyDescent="0.25">
      <c r="N99" s="12"/>
      <c r="O99" s="17"/>
    </row>
    <row r="100" spans="14:15" customFormat="1" ht="15" hidden="1" x14ac:dyDescent="0.25">
      <c r="N100" s="12"/>
      <c r="O100" s="17"/>
    </row>
  </sheetData>
  <pageMargins left="0.75" right="0.75" top="1" bottom="1" header="0.5" footer="0.5"/>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sheetPr>
  <dimension ref="A1:O40"/>
  <sheetViews>
    <sheetView workbookViewId="0"/>
  </sheetViews>
  <sheetFormatPr defaultColWidth="0" defaultRowHeight="14.1" customHeight="1" zeroHeight="1" x14ac:dyDescent="0.25"/>
  <cols>
    <col min="1" max="1" width="10.85546875" style="6" customWidth="1"/>
    <col min="2" max="2" width="60.85546875" style="5" customWidth="1"/>
    <col min="3" max="3" width="10.85546875" style="5" customWidth="1"/>
    <col min="4" max="4" width="3.85546875" style="5" customWidth="1"/>
    <col min="5" max="5" width="60.85546875" style="5" customWidth="1"/>
    <col min="6" max="12" width="8.7109375" style="5" customWidth="1"/>
    <col min="13" max="13" width="60.85546875" hidden="1" customWidth="1"/>
    <col min="14" max="14" width="60.85546875" style="12" hidden="1" customWidth="1"/>
    <col min="15" max="15" width="60.85546875" style="17" hidden="1" customWidth="1"/>
    <col min="16" max="16384" width="10.85546875" hidden="1"/>
  </cols>
  <sheetData>
    <row r="1" spans="1:15" ht="15" x14ac:dyDescent="0.25">
      <c r="E1" s="53"/>
      <c r="M1" s="1"/>
      <c r="N1" s="2"/>
      <c r="O1" s="3"/>
    </row>
    <row r="2" spans="1:15" ht="20.25" x14ac:dyDescent="0.3">
      <c r="A2" s="5"/>
      <c r="B2" s="7" t="str">
        <f>IF(T!$D$2=T!$M$2,M2,IF(T!$D$2=T!$N$2,N2,O2))</f>
        <v>Give the asked values in the green cells.</v>
      </c>
      <c r="E2" s="53"/>
      <c r="M2" s="1" t="s">
        <v>123</v>
      </c>
      <c r="N2" s="2" t="s">
        <v>239</v>
      </c>
      <c r="O2" s="3" t="s">
        <v>124</v>
      </c>
    </row>
    <row r="3" spans="1:15" ht="15" x14ac:dyDescent="0.25">
      <c r="E3" s="53"/>
    </row>
    <row r="4" spans="1:15" ht="30" x14ac:dyDescent="0.25">
      <c r="B4" s="58" t="str">
        <f>IF(T!$D$2=T!$M$2,M4,IF(T!$D$2=T!$N$2,N4,O4))</f>
        <v>We are rolling a regular (just) six-sided die the sides of which are number from 1 to 6.</v>
      </c>
      <c r="E4" s="53"/>
      <c r="M4" s="42" t="s">
        <v>245</v>
      </c>
      <c r="N4" s="12" t="s">
        <v>533</v>
      </c>
      <c r="O4" s="17" t="s">
        <v>292</v>
      </c>
    </row>
    <row r="5" spans="1:15" ht="15" x14ac:dyDescent="0.25">
      <c r="B5" s="59" t="str">
        <f>IF(T!$D$2=T!$M$2,M5,IF(T!$D$2=T!$N$2,N5,O5))</f>
        <v>What is the probability that …</v>
      </c>
      <c r="E5" s="53"/>
      <c r="M5" s="42" t="s">
        <v>0</v>
      </c>
      <c r="N5" s="12" t="s">
        <v>238</v>
      </c>
      <c r="O5" s="17" t="s">
        <v>57</v>
      </c>
    </row>
    <row r="6" spans="1:15" ht="15" x14ac:dyDescent="0.25">
      <c r="B6" s="66" t="str">
        <f>IF(T!$D$2=T!$M$2,M6,IF(T!$D$2=T!$N$2,N6,O6))</f>
        <v>… we roll the die once and we get a 6?</v>
      </c>
      <c r="C6" s="13"/>
      <c r="D6" s="57" t="str">
        <f>IF(C6="","×",IF(C6='3m'!C6,"✓","×"))</f>
        <v>×</v>
      </c>
      <c r="E6" s="54"/>
      <c r="M6" s="42" t="s">
        <v>246</v>
      </c>
      <c r="N6" s="12" t="s">
        <v>534</v>
      </c>
      <c r="O6" s="17" t="s">
        <v>240</v>
      </c>
    </row>
    <row r="7" spans="1:15" ht="15" x14ac:dyDescent="0.25">
      <c r="B7" s="66" t="str">
        <f>IF(T!$D$2=T!$M$2,M7,IF(T!$D$2=T!$N$2,N7,O7))</f>
        <v>… we roll the die twice and we don't get a 6?</v>
      </c>
      <c r="C7" s="13"/>
      <c r="D7" s="57" t="str">
        <f>IF(C7="","×",IF(C7='3m'!C7,"✓","×"))</f>
        <v>×</v>
      </c>
      <c r="E7" s="54"/>
      <c r="M7" s="42" t="s">
        <v>1</v>
      </c>
      <c r="N7" s="12" t="s">
        <v>535</v>
      </c>
      <c r="O7" s="17" t="s">
        <v>241</v>
      </c>
    </row>
    <row r="8" spans="1:15" ht="15" x14ac:dyDescent="0.25">
      <c r="B8" s="66" t="str">
        <f>IF(T!$D$2=T!$M$2,M8,IF(T!$D$2=T!$N$2,N8,O8))</f>
        <v>… we roll the die twice and we get a 6 once?</v>
      </c>
      <c r="C8" s="13"/>
      <c r="D8" s="57" t="str">
        <f>IF(C8="","×",IF(C8='3m'!C8,"✓","×"))</f>
        <v>×</v>
      </c>
      <c r="E8" s="54"/>
      <c r="M8" s="42" t="s">
        <v>2</v>
      </c>
      <c r="N8" s="12" t="s">
        <v>536</v>
      </c>
      <c r="O8" s="17" t="s">
        <v>242</v>
      </c>
    </row>
    <row r="9" spans="1:15" ht="15" x14ac:dyDescent="0.25">
      <c r="B9" s="66" t="str">
        <f>IF(T!$D$2=T!$M$2,M9,IF(T!$D$2=T!$N$2,N9,O9))</f>
        <v>… we roll the die twice and we get 6 both times?</v>
      </c>
      <c r="C9" s="13"/>
      <c r="D9" s="57" t="str">
        <f>IF(C9="","×",IF(C9='3m'!C9,"✓","×"))</f>
        <v>×</v>
      </c>
      <c r="E9" s="54"/>
      <c r="M9" s="42" t="s">
        <v>3</v>
      </c>
      <c r="N9" s="12" t="s">
        <v>299</v>
      </c>
      <c r="O9" s="17" t="s">
        <v>243</v>
      </c>
    </row>
    <row r="10" spans="1:15" ht="15" x14ac:dyDescent="0.25">
      <c r="B10" s="66" t="str">
        <f>IF(T!$D$2=T!$M$2,M10,IF(T!$D$2=T!$N$2,N10,O10))</f>
        <v>… we roll the die twice and we get a 6 only for the first time?</v>
      </c>
      <c r="C10" s="13"/>
      <c r="D10" s="57" t="str">
        <f>IF(C10="","×",IF(C10='3m'!C10,"✓","×"))</f>
        <v>×</v>
      </c>
      <c r="E10" s="54"/>
      <c r="M10" s="42" t="s">
        <v>4</v>
      </c>
      <c r="N10" s="12" t="s">
        <v>537</v>
      </c>
      <c r="O10" s="17" t="s">
        <v>244</v>
      </c>
    </row>
    <row r="11" spans="1:15" ht="15" x14ac:dyDescent="0.25">
      <c r="B11" s="66" t="str">
        <f>IF(T!$D$2=T!$M$2,M11,IF(T!$D$2=T!$N$2,N11,O11))</f>
        <v>… we roll the die ten times and we get 6 exactly four times?</v>
      </c>
      <c r="C11" s="13"/>
      <c r="D11" s="57" t="str">
        <f>IF(C11="","×",IF(C11='3m'!C11,"✓","×"))</f>
        <v>×</v>
      </c>
      <c r="E11" s="54"/>
      <c r="M11" s="42" t="s">
        <v>5</v>
      </c>
      <c r="N11" s="12" t="s">
        <v>300</v>
      </c>
      <c r="O11" s="17" t="s">
        <v>248</v>
      </c>
    </row>
    <row r="12" spans="1:15" ht="15" x14ac:dyDescent="0.25">
      <c r="B12" s="66" t="str">
        <f>IF(T!$D$2=T!$M$2,M12,IF(T!$D$2=T!$N$2,N12,O12))</f>
        <v>… we roll the die ten times and we get 6 maximum four times?</v>
      </c>
      <c r="C12" s="13"/>
      <c r="D12" s="57" t="str">
        <f>IF(C12="","×",IF(C12='3m'!C12,"✓","×"))</f>
        <v>×</v>
      </c>
      <c r="E12" s="54"/>
      <c r="M12" s="42" t="s">
        <v>6</v>
      </c>
      <c r="N12" s="12" t="s">
        <v>301</v>
      </c>
      <c r="O12" s="17" t="s">
        <v>247</v>
      </c>
    </row>
    <row r="13" spans="1:15" ht="15" x14ac:dyDescent="0.25">
      <c r="B13" s="66" t="str">
        <f>IF(T!$D$2=T!$M$2,M13,IF(T!$D$2=T!$N$2,N13,O13))</f>
        <v>… we roll the die ten times and we get 6 at least four times?</v>
      </c>
      <c r="C13" s="13"/>
      <c r="D13" s="57" t="str">
        <f>IF(C13="","×",IF(C13='3m'!C13,"✓","×"))</f>
        <v>×</v>
      </c>
      <c r="E13" s="54"/>
      <c r="M13" s="42" t="s">
        <v>7</v>
      </c>
      <c r="N13" s="12" t="s">
        <v>302</v>
      </c>
      <c r="O13" s="17" t="s">
        <v>249</v>
      </c>
    </row>
    <row r="14" spans="1:15" ht="15" x14ac:dyDescent="0.25">
      <c r="B14" s="6"/>
      <c r="E14" s="53"/>
      <c r="M14" s="42"/>
    </row>
    <row r="15" spans="1:15" ht="30" x14ac:dyDescent="0.25">
      <c r="B15" s="58" t="str">
        <f>IF(T!$D$2=T!$M$2,M15,IF(T!$D$2=T!$N$2,N15,O15))</f>
        <v>Now we are rolling the die as many times until we get a 6.</v>
      </c>
      <c r="E15" s="53"/>
      <c r="M15" s="42" t="s">
        <v>8</v>
      </c>
      <c r="N15" s="2" t="s">
        <v>538</v>
      </c>
      <c r="O15" s="17" t="s">
        <v>250</v>
      </c>
    </row>
    <row r="16" spans="1:15" ht="15" x14ac:dyDescent="0.25">
      <c r="B16" s="59" t="str">
        <f>IF(T!$D$2=T!$M$2,M16,IF(T!$D$2=T!$N$2,N16,O16))</f>
        <v>What is the probability that …</v>
      </c>
      <c r="E16" s="53"/>
      <c r="M16" s="42" t="s">
        <v>0</v>
      </c>
      <c r="N16" s="2" t="s">
        <v>51</v>
      </c>
      <c r="O16" s="17" t="s">
        <v>57</v>
      </c>
    </row>
    <row r="17" spans="2:15" ht="15" x14ac:dyDescent="0.25">
      <c r="B17" s="66" t="str">
        <f>IF(T!$D$2=T!$M$2,M17,IF(T!$D$2=T!$N$2,N17,O17))</f>
        <v>… we get a 6 exactly for the fourth time?</v>
      </c>
      <c r="C17" s="13"/>
      <c r="D17" s="57" t="str">
        <f>IF(C17="","×",IF(C17='3m'!C17,"✓","×"))</f>
        <v>×</v>
      </c>
      <c r="E17" s="54"/>
      <c r="M17" s="42" t="s">
        <v>9</v>
      </c>
      <c r="N17" s="12" t="s">
        <v>539</v>
      </c>
      <c r="O17" s="17" t="s">
        <v>251</v>
      </c>
    </row>
    <row r="18" spans="2:15" ht="15" x14ac:dyDescent="0.25">
      <c r="B18" s="66" t="str">
        <f>IF(T!$D$2=T!$M$2,M18,IF(T!$D$2=T!$N$2,N18,O18))</f>
        <v>… we get a 6 at most for the fourth time?</v>
      </c>
      <c r="C18" s="13"/>
      <c r="D18" s="57" t="str">
        <f>IF(C18="","×",IF(C18='3m'!C18,"✓","×"))</f>
        <v>×</v>
      </c>
      <c r="E18" s="54"/>
      <c r="M18" s="42" t="s">
        <v>10</v>
      </c>
      <c r="N18" s="12" t="s">
        <v>540</v>
      </c>
      <c r="O18" s="17" t="s">
        <v>252</v>
      </c>
    </row>
    <row r="19" spans="2:15" ht="15" x14ac:dyDescent="0.25">
      <c r="B19" s="6"/>
      <c r="E19" s="53"/>
      <c r="M19" s="42"/>
    </row>
    <row r="20" spans="2:15" ht="30" x14ac:dyDescent="0.25">
      <c r="B20" s="66" t="str">
        <f>IF(T!$D$2=T!$M$2,M20,IF(T!$D$2=T!$N$2,N20,O20))</f>
        <v>I rolled the die nine times and I got 6 for all nine rolls. What is the probability that I will get a 6 for the tenth time as well?</v>
      </c>
      <c r="C20" s="13"/>
      <c r="D20" s="57" t="str">
        <f>IF(C20="","×",IF(C20='3m'!C20,"✓","×"))</f>
        <v>×</v>
      </c>
      <c r="E20" s="54"/>
      <c r="M20" s="42" t="s">
        <v>11</v>
      </c>
      <c r="N20" s="12" t="s">
        <v>541</v>
      </c>
      <c r="O20" s="17" t="s">
        <v>253</v>
      </c>
    </row>
    <row r="21" spans="2:15" ht="30" x14ac:dyDescent="0.25">
      <c r="B21" s="66" t="str">
        <f>IF(T!$D$2=T!$M$2,M21,IF(T!$D$2=T!$N$2,N21,O21))</f>
        <v>What is the probability that when repeating the die rolls, I will get a six only for the tenth time?</v>
      </c>
      <c r="C21" s="13"/>
      <c r="D21" s="57" t="str">
        <f>IF(C21="","×",IF(C21='3m'!C21,"✓","×"))</f>
        <v>×</v>
      </c>
      <c r="E21" s="74" t="s">
        <v>549</v>
      </c>
      <c r="M21" s="42" t="s">
        <v>12</v>
      </c>
      <c r="N21" s="12" t="s">
        <v>545</v>
      </c>
      <c r="O21" s="17" t="s">
        <v>256</v>
      </c>
    </row>
    <row r="22" spans="2:15" ht="30" x14ac:dyDescent="0.25">
      <c r="B22" s="66" t="str">
        <f>IF(T!$D$2=T!$M$2,M22,IF(T!$D$2=T!$N$2,N22,O22))</f>
        <v>What is the probability that out of ten rolls, only the tenth will be a 6?</v>
      </c>
      <c r="C22" s="13"/>
      <c r="D22" s="57" t="str">
        <f>IF(C22="","×",IF(C22='3m'!C22,"✓","×"))</f>
        <v>×</v>
      </c>
      <c r="E22" s="54"/>
      <c r="M22" s="42" t="s">
        <v>13</v>
      </c>
      <c r="N22" s="12" t="s">
        <v>542</v>
      </c>
      <c r="O22" s="17" t="s">
        <v>254</v>
      </c>
    </row>
    <row r="23" spans="2:15" ht="30" x14ac:dyDescent="0.25">
      <c r="B23" s="66" t="str">
        <f>IF(T!$D$2=T!$M$2,M23,IF(T!$D$2=T!$N$2,N23,O23))</f>
        <v>What is the probability that out of ten rolls there will be at least one 6?</v>
      </c>
      <c r="C23" s="13"/>
      <c r="D23" s="57" t="str">
        <f>IF(C23="","×",IF(C23='3m'!C23,"✓","×"))</f>
        <v>×</v>
      </c>
      <c r="E23" s="54"/>
      <c r="M23" s="42" t="s">
        <v>14</v>
      </c>
      <c r="N23" s="12" t="s">
        <v>543</v>
      </c>
      <c r="O23" s="17" t="s">
        <v>255</v>
      </c>
    </row>
    <row r="24" spans="2:15" ht="15" x14ac:dyDescent="0.25">
      <c r="B24" s="66" t="str">
        <f>IF(T!$D$2=T!$M$2,M24,IF(T!$D$2=T!$N$2,N24,O24))</f>
        <v>What is the probability that out of ten rolls only one will be a 6?</v>
      </c>
      <c r="C24" s="13"/>
      <c r="D24" s="57" t="str">
        <f>IF(C24="","×",IF(C24='3m'!C24,"✓","×"))</f>
        <v>×</v>
      </c>
      <c r="E24" s="54"/>
      <c r="M24" s="42" t="s">
        <v>345</v>
      </c>
      <c r="N24" s="12" t="s">
        <v>544</v>
      </c>
      <c r="O24" s="17" t="s">
        <v>257</v>
      </c>
    </row>
    <row r="25" spans="2:15" ht="15" x14ac:dyDescent="0.25">
      <c r="E25" s="53"/>
    </row>
    <row r="26" spans="2:15" ht="15" x14ac:dyDescent="0.25">
      <c r="E26" s="53"/>
      <c r="M26" s="15" t="s">
        <v>293</v>
      </c>
      <c r="N26" s="12" t="s">
        <v>294</v>
      </c>
      <c r="O26" s="17" t="s">
        <v>295</v>
      </c>
    </row>
    <row r="27" spans="2:15" ht="15" x14ac:dyDescent="0.25">
      <c r="E27" s="53"/>
      <c r="M27" s="15" t="s">
        <v>273</v>
      </c>
      <c r="N27" s="12" t="s">
        <v>281</v>
      </c>
      <c r="O27" s="17" t="s">
        <v>288</v>
      </c>
    </row>
    <row r="28" spans="2:15" ht="15" x14ac:dyDescent="0.25">
      <c r="E28" s="53"/>
      <c r="M28" s="15" t="s">
        <v>274</v>
      </c>
      <c r="N28" s="12" t="s">
        <v>282</v>
      </c>
      <c r="O28" s="17" t="s">
        <v>291</v>
      </c>
    </row>
    <row r="29" spans="2:15" ht="15" x14ac:dyDescent="0.25">
      <c r="E29" s="53"/>
      <c r="M29" s="15" t="s">
        <v>389</v>
      </c>
      <c r="N29" s="12" t="s">
        <v>390</v>
      </c>
      <c r="O29" s="17" t="s">
        <v>391</v>
      </c>
    </row>
    <row r="30" spans="2:15" ht="15" x14ac:dyDescent="0.25">
      <c r="E30" s="53"/>
      <c r="M30" s="15" t="s">
        <v>477</v>
      </c>
      <c r="N30" s="12" t="s">
        <v>279</v>
      </c>
      <c r="O30" s="17" t="s">
        <v>280</v>
      </c>
    </row>
    <row r="31" spans="2:15" ht="15" x14ac:dyDescent="0.25">
      <c r="M31" s="15" t="s">
        <v>283</v>
      </c>
      <c r="N31" s="12" t="s">
        <v>469</v>
      </c>
      <c r="O31" s="17" t="s">
        <v>285</v>
      </c>
    </row>
    <row r="32" spans="2:15" ht="15" x14ac:dyDescent="0.25">
      <c r="M32" s="15" t="s">
        <v>276</v>
      </c>
      <c r="N32" s="12" t="s">
        <v>286</v>
      </c>
      <c r="O32" s="17" t="s">
        <v>289</v>
      </c>
    </row>
    <row r="33" spans="13:15" ht="15" x14ac:dyDescent="0.25">
      <c r="M33" s="15" t="s">
        <v>277</v>
      </c>
      <c r="N33" s="12" t="s">
        <v>287</v>
      </c>
      <c r="O33" s="17" t="s">
        <v>290</v>
      </c>
    </row>
    <row r="34" spans="13:15" ht="15" x14ac:dyDescent="0.25">
      <c r="M34" s="15" t="s">
        <v>386</v>
      </c>
      <c r="N34" s="12" t="s">
        <v>387</v>
      </c>
      <c r="O34" s="17" t="s">
        <v>388</v>
      </c>
    </row>
    <row r="35" spans="13:15" ht="15" x14ac:dyDescent="0.25"/>
    <row r="36" spans="13:15" ht="15" x14ac:dyDescent="0.25"/>
    <row r="37" spans="13:15" ht="15" x14ac:dyDescent="0.25"/>
    <row r="38" spans="13:15" ht="15" x14ac:dyDescent="0.25"/>
    <row r="39" spans="13:15" ht="15" x14ac:dyDescent="0.25"/>
    <row r="40" spans="13:15" ht="15" x14ac:dyDescent="0.25"/>
  </sheetData>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O40"/>
  <sheetViews>
    <sheetView workbookViewId="0"/>
  </sheetViews>
  <sheetFormatPr defaultColWidth="0" defaultRowHeight="15" zeroHeight="1" x14ac:dyDescent="0.25"/>
  <cols>
    <col min="1" max="1" width="10.85546875" style="6" customWidth="1"/>
    <col min="2" max="2" width="60.85546875" style="5" customWidth="1"/>
    <col min="3" max="3" width="10.85546875" style="5" customWidth="1"/>
    <col min="4" max="4" width="3.85546875" style="5" customWidth="1"/>
    <col min="5" max="5" width="60.85546875" style="5" customWidth="1"/>
    <col min="6" max="12" width="8.7109375" style="5" customWidth="1"/>
    <col min="13" max="13" width="60.85546875" hidden="1" customWidth="1"/>
    <col min="14" max="14" width="60.85546875" style="12" hidden="1" customWidth="1"/>
    <col min="15" max="15" width="60.85546875" style="17" hidden="1" customWidth="1"/>
    <col min="16" max="16384" width="10.85546875" hidden="1"/>
  </cols>
  <sheetData>
    <row r="1" spans="1:15" x14ac:dyDescent="0.25">
      <c r="M1" s="1"/>
      <c r="N1" s="2"/>
      <c r="O1" s="3"/>
    </row>
    <row r="2" spans="1:15" ht="20.25" x14ac:dyDescent="0.3">
      <c r="A2" s="5"/>
      <c r="B2" s="7" t="str">
        <f>IF(T!$D$2=T!$M$2,M2,IF(T!$D$2=T!$N$2,N2,O2))</f>
        <v>Give the asked values in the green cells.</v>
      </c>
      <c r="M2" s="1" t="s">
        <v>123</v>
      </c>
      <c r="N2" s="2" t="s">
        <v>239</v>
      </c>
      <c r="O2" s="3" t="s">
        <v>124</v>
      </c>
    </row>
    <row r="3" spans="1:15" x14ac:dyDescent="0.25"/>
    <row r="4" spans="1:15" ht="30" x14ac:dyDescent="0.25">
      <c r="B4" s="58" t="str">
        <f>IF(T!$D$2=T!$M$2,M4,IF(T!$D$2=T!$N$2,N4,O4))</f>
        <v>We are rolling a regular (just) six-sided die the sides of which are number from 1 to 6.</v>
      </c>
      <c r="M4" s="42" t="s">
        <v>245</v>
      </c>
      <c r="N4" s="12" t="s">
        <v>533</v>
      </c>
      <c r="O4" s="17" t="s">
        <v>292</v>
      </c>
    </row>
    <row r="5" spans="1:15" x14ac:dyDescent="0.25">
      <c r="B5" s="59" t="str">
        <f>IF(T!$D$2=T!$M$2,M5,IF(T!$D$2=T!$N$2,N5,O5))</f>
        <v>What is the probability that …</v>
      </c>
      <c r="M5" s="42" t="s">
        <v>0</v>
      </c>
      <c r="N5" s="12" t="s">
        <v>238</v>
      </c>
      <c r="O5" s="17" t="s">
        <v>57</v>
      </c>
    </row>
    <row r="6" spans="1:15" x14ac:dyDescent="0.25">
      <c r="B6" s="18" t="str">
        <f>IF(T!$D$2=T!$M$2,M6,IF(T!$D$2=T!$N$2,N6,O6))</f>
        <v>… we roll the die once and we get a 6?</v>
      </c>
      <c r="C6" s="13">
        <f>1/6</f>
        <v>0.16666666666666666</v>
      </c>
      <c r="E6" s="23" t="str">
        <f>IF(T!$D$2=T!$M$2,M26,IF(T!$D$2=T!$N$2,N26,O26))</f>
        <v>because of uniform distribution</v>
      </c>
      <c r="M6" s="42" t="s">
        <v>246</v>
      </c>
      <c r="N6" s="12" t="s">
        <v>534</v>
      </c>
      <c r="O6" s="17" t="s">
        <v>240</v>
      </c>
    </row>
    <row r="7" spans="1:15" x14ac:dyDescent="0.25">
      <c r="B7" s="18" t="str">
        <f>IF(T!$D$2=T!$M$2,M7,IF(T!$D$2=T!$N$2,N7,O7))</f>
        <v>… we roll the die twice and we don't get a 6?</v>
      </c>
      <c r="C7" s="13">
        <f>_xlfn.BINOM.DIST(0,2,C6,0)</f>
        <v>0.69444444444444442</v>
      </c>
      <c r="E7" s="23" t="str">
        <f>IF(T!$D$2=T!$M$2,M27,IF(T!$D$2=T!$N$2,N27,O27))</f>
        <v>binomial distribution – probability mass function</v>
      </c>
      <c r="M7" s="42" t="s">
        <v>1</v>
      </c>
      <c r="N7" s="12" t="s">
        <v>535</v>
      </c>
      <c r="O7" s="17" t="s">
        <v>241</v>
      </c>
    </row>
    <row r="8" spans="1:15" x14ac:dyDescent="0.25">
      <c r="B8" s="18" t="str">
        <f>IF(T!$D$2=T!$M$2,M8,IF(T!$D$2=T!$N$2,N8,O8))</f>
        <v>… we roll the die twice and we get a 6 once?</v>
      </c>
      <c r="C8" s="13">
        <f>_xlfn.BINOM.DIST(1,2,C6,0)</f>
        <v>0.27777777777777773</v>
      </c>
      <c r="E8" s="23" t="str">
        <f>IF(T!$D$2=T!$M$2,M27,IF(T!$D$2=T!$N$2,N27,O27))</f>
        <v>binomial distribution – probability mass function</v>
      </c>
      <c r="M8" s="42" t="s">
        <v>2</v>
      </c>
      <c r="N8" s="12" t="s">
        <v>536</v>
      </c>
      <c r="O8" s="17" t="s">
        <v>242</v>
      </c>
    </row>
    <row r="9" spans="1:15" x14ac:dyDescent="0.25">
      <c r="B9" s="18" t="str">
        <f>IF(T!$D$2=T!$M$2,M9,IF(T!$D$2=T!$N$2,N9,O9))</f>
        <v>… we roll the die twice and we get 6 both times?</v>
      </c>
      <c r="C9" s="13">
        <f>_xlfn.BINOM.DIST(2,2,C6,0)</f>
        <v>2.777777777777778E-2</v>
      </c>
      <c r="E9" s="23" t="str">
        <f>IF(T!$D$2=T!$M$2,M27,IF(T!$D$2=T!$N$2,N27,O27))</f>
        <v>binomial distribution – probability mass function</v>
      </c>
      <c r="M9" s="42" t="s">
        <v>3</v>
      </c>
      <c r="N9" s="12" t="s">
        <v>299</v>
      </c>
      <c r="O9" s="17" t="s">
        <v>243</v>
      </c>
    </row>
    <row r="10" spans="1:15" x14ac:dyDescent="0.25">
      <c r="B10" s="18" t="str">
        <f>IF(T!$D$2=T!$M$2,M10,IF(T!$D$2=T!$N$2,N10,O10))</f>
        <v>… we roll the die twice and we get a 6 only for the first time?</v>
      </c>
      <c r="C10" s="13">
        <f>C6*(1-C6)</f>
        <v>0.1388888888888889</v>
      </c>
      <c r="E10" s="23" t="s">
        <v>393</v>
      </c>
      <c r="M10" s="42" t="s">
        <v>4</v>
      </c>
      <c r="N10" s="12" t="s">
        <v>537</v>
      </c>
      <c r="O10" s="17" t="s">
        <v>244</v>
      </c>
    </row>
    <row r="11" spans="1:15" x14ac:dyDescent="0.25">
      <c r="B11" s="18" t="str">
        <f>IF(T!$D$2=T!$M$2,M11,IF(T!$D$2=T!$N$2,N11,O11))</f>
        <v>… we roll the die ten times and we get 6 exactly four times?</v>
      </c>
      <c r="C11" s="13">
        <f>_xlfn.BINOM.DIST(4,10,C6,0)</f>
        <v>5.426587585098816E-2</v>
      </c>
      <c r="E11" s="23" t="str">
        <f>IF(T!$D$2=T!$M$2,M27,IF(T!$D$2=T!$N$2,N27,O27))</f>
        <v>binomial distribution – probability mass function</v>
      </c>
      <c r="M11" s="42" t="s">
        <v>5</v>
      </c>
      <c r="N11" s="12" t="s">
        <v>300</v>
      </c>
      <c r="O11" s="17" t="s">
        <v>248</v>
      </c>
    </row>
    <row r="12" spans="1:15" x14ac:dyDescent="0.25">
      <c r="B12" s="18" t="str">
        <f>IF(T!$D$2=T!$M$2,M12,IF(T!$D$2=T!$N$2,N12,O12))</f>
        <v>… we roll the die ten times and we get 6 maximum four times?</v>
      </c>
      <c r="C12" s="13">
        <f>_xlfn.BINOM.DIST(4,10,C6,1)</f>
        <v>0.98453803329649947</v>
      </c>
      <c r="E12" s="23" t="str">
        <f>IF(T!$D$2=T!$M$2,M28,IF(T!$D$2=T!$N$2,N28,O28))</f>
        <v>binomial distribution – cumulative distribution function</v>
      </c>
      <c r="M12" s="42" t="s">
        <v>6</v>
      </c>
      <c r="N12" s="12" t="s">
        <v>301</v>
      </c>
      <c r="O12" s="17" t="s">
        <v>247</v>
      </c>
    </row>
    <row r="13" spans="1:15" x14ac:dyDescent="0.25">
      <c r="B13" s="18" t="str">
        <f>IF(T!$D$2=T!$M$2,M13,IF(T!$D$2=T!$N$2,N13,O13))</f>
        <v>… we roll the die ten times and we get 6 at least four times?</v>
      </c>
      <c r="C13" s="13">
        <f>1-_xlfn.BINOM.DIST(3,10,C6,1)</f>
        <v>6.9727842554488717E-2</v>
      </c>
      <c r="E13" s="23" t="str">
        <f>IF(T!$D$2=T!$M$2,M29,IF(T!$D$2=T!$N$2,N29,O29))</f>
        <v>binomial distribution – 1-(complementary cumulative distribution function)</v>
      </c>
      <c r="M13" s="42" t="s">
        <v>7</v>
      </c>
      <c r="N13" s="12" t="s">
        <v>302</v>
      </c>
      <c r="O13" s="17" t="s">
        <v>249</v>
      </c>
    </row>
    <row r="14" spans="1:15" x14ac:dyDescent="0.25">
      <c r="B14" s="6"/>
      <c r="E14" s="22"/>
      <c r="M14" s="42"/>
    </row>
    <row r="15" spans="1:15" ht="30" x14ac:dyDescent="0.25">
      <c r="B15" s="58" t="str">
        <f>IF(T!$D$2=T!$M$2,M15,IF(T!$D$2=T!$N$2,N15,O15))</f>
        <v>Now we are rolling the die as many times until we get a 6.</v>
      </c>
      <c r="E15" s="22"/>
      <c r="M15" s="42" t="s">
        <v>8</v>
      </c>
      <c r="N15" s="2" t="s">
        <v>538</v>
      </c>
      <c r="O15" s="17" t="s">
        <v>250</v>
      </c>
    </row>
    <row r="16" spans="1:15" x14ac:dyDescent="0.25">
      <c r="B16" s="59" t="str">
        <f>IF(T!$D$2=T!$M$2,M16,IF(T!$D$2=T!$N$2,N16,O16))</f>
        <v>What is the probability that …</v>
      </c>
      <c r="E16" s="22"/>
      <c r="M16" s="42" t="s">
        <v>0</v>
      </c>
      <c r="N16" s="2" t="s">
        <v>51</v>
      </c>
      <c r="O16" s="17" t="s">
        <v>57</v>
      </c>
    </row>
    <row r="17" spans="2:15" x14ac:dyDescent="0.25">
      <c r="B17" s="18" t="str">
        <f>IF(T!$D$2=T!$M$2,M17,IF(T!$D$2=T!$N$2,N17,O17))</f>
        <v>… we get a 6 exactly for the fourth time?</v>
      </c>
      <c r="C17" s="13">
        <f>_xlfn.NEGBINOM.DIST(3,1,C6,0)</f>
        <v>9.6450617283950615E-2</v>
      </c>
      <c r="E17" s="23" t="str">
        <f>IF(T!$D$2=T!$M$2,M32,IF(T!$D$2=T!$N$2,N32,O32))</f>
        <v>negative binomial distribution – probability mass function</v>
      </c>
      <c r="M17" s="42" t="s">
        <v>9</v>
      </c>
      <c r="N17" s="12" t="s">
        <v>539</v>
      </c>
      <c r="O17" s="17" t="s">
        <v>251</v>
      </c>
    </row>
    <row r="18" spans="2:15" x14ac:dyDescent="0.25">
      <c r="B18" s="18" t="str">
        <f>IF(T!$D$2=T!$M$2,M18,IF(T!$D$2=T!$N$2,N18,O18))</f>
        <v>… we get a 6 at most for the fourth time?</v>
      </c>
      <c r="C18" s="13">
        <f>_xlfn.NEGBINOM.DIST(3,1,C6,1)</f>
        <v>0.51774691358024683</v>
      </c>
      <c r="E18" s="23" t="str">
        <f>IF(T!$D$2=T!$M$2,M33,IF(T!$D$2=T!$N$2,N33,O33))</f>
        <v>negative binomial distribution – cumulative distribution function</v>
      </c>
      <c r="M18" s="42" t="s">
        <v>10</v>
      </c>
      <c r="N18" s="12" t="s">
        <v>540</v>
      </c>
      <c r="O18" s="17" t="s">
        <v>252</v>
      </c>
    </row>
    <row r="19" spans="2:15" x14ac:dyDescent="0.25">
      <c r="B19" s="6"/>
      <c r="E19" s="22"/>
      <c r="M19" s="42"/>
    </row>
    <row r="20" spans="2:15" ht="27.95" customHeight="1" x14ac:dyDescent="0.25">
      <c r="B20" s="18" t="str">
        <f>IF(T!$D$2=T!$M$2,M20,IF(T!$D$2=T!$N$2,N20,O20))</f>
        <v>I rolled the die nine times and I got 6 for all nine rolls. What is the probability that I will get a 6 for the tenth time as well?</v>
      </c>
      <c r="C20" s="13">
        <f>C6</f>
        <v>0.16666666666666666</v>
      </c>
      <c r="E20" s="23" t="str">
        <f>IF(T!$D$2=T!$M$2,M30,IF(T!$D$2=T!$N$2,N30,O30))</f>
        <v>"gambler's fallacy" (a.k.a. the Monte Carlo fallacy)</v>
      </c>
      <c r="M20" s="42" t="s">
        <v>11</v>
      </c>
      <c r="N20" s="12" t="s">
        <v>541</v>
      </c>
      <c r="O20" s="17" t="s">
        <v>253</v>
      </c>
    </row>
    <row r="21" spans="2:15" ht="30" x14ac:dyDescent="0.25">
      <c r="B21" s="26" t="str">
        <f>IF(T!$D$2=T!$M$2,M21,IF(T!$D$2=T!$N$2,N21,O22))</f>
        <v>What is the probability that out of ten rolls, only the tenth will be a 6?</v>
      </c>
      <c r="C21" s="13">
        <f>_xlfn.NEGBINOM.DIST(9,1,C6,0)</f>
        <v>3.2301116577969149E-2</v>
      </c>
      <c r="E21" s="23" t="str">
        <f>IF(T!$D$2=T!$M$2,M32,IF(T!$D$2=T!$N$2,N32,O32))</f>
        <v>negative binomial distribution – probability mass function</v>
      </c>
      <c r="M21" s="42" t="s">
        <v>12</v>
      </c>
      <c r="N21" s="12" t="s">
        <v>545</v>
      </c>
      <c r="O21" s="17" t="s">
        <v>256</v>
      </c>
    </row>
    <row r="22" spans="2:15" ht="30" x14ac:dyDescent="0.25">
      <c r="B22" s="18" t="str">
        <f>IF(T!$D$2=T!$M$2,M22,IF(T!$D$2=T!$N$2,N22,O23))</f>
        <v>What is the probability that out of ten rolls there will be at least one 6?</v>
      </c>
      <c r="C22" s="13">
        <f>(5/6)^9*(1/6)</f>
        <v>3.2301116577969163E-2</v>
      </c>
      <c r="E22" s="23" t="s">
        <v>385</v>
      </c>
      <c r="M22" s="42" t="s">
        <v>13</v>
      </c>
      <c r="N22" s="12" t="s">
        <v>542</v>
      </c>
      <c r="O22" s="17" t="s">
        <v>254</v>
      </c>
    </row>
    <row r="23" spans="2:15" x14ac:dyDescent="0.25">
      <c r="B23" s="18" t="e">
        <f>IF(T!$D$2=T!$M$2,M23,IF(T!$D$2=T!$N$2,N23,#REF!))</f>
        <v>#REF!</v>
      </c>
      <c r="C23" s="13">
        <f>1-_xlfn.BINOM.DIST(0,10,C6,1)</f>
        <v>0.83849441711015427</v>
      </c>
      <c r="E23" s="23" t="str">
        <f>IF(T!$D$2=T!$M$2,M29,IF(T!$D$2=T!$N$2,N29,O29))</f>
        <v>binomial distribution – 1-(complementary cumulative distribution function)</v>
      </c>
      <c r="M23" s="42" t="s">
        <v>14</v>
      </c>
      <c r="N23" s="12" t="s">
        <v>543</v>
      </c>
      <c r="O23" s="17" t="s">
        <v>255</v>
      </c>
    </row>
    <row r="24" spans="2:15" x14ac:dyDescent="0.25">
      <c r="B24" s="18" t="str">
        <f>IF(T!$D$2=T!$M$2,M24,IF(T!$D$2=T!$N$2,N24,O24))</f>
        <v>What is the probability that out of ten rolls only one will be a 6?</v>
      </c>
      <c r="C24" s="13">
        <f>_xlfn.BINOM.DIST(1,10,C6,0)</f>
        <v>0.32301116577969147</v>
      </c>
      <c r="E24" s="23" t="str">
        <f>IF(T!$D$2=T!$M$2,M27,IF(T!$D$2=T!$N$2,N27,O27))</f>
        <v>binomial distribution – probability mass function</v>
      </c>
      <c r="M24" s="42" t="s">
        <v>345</v>
      </c>
      <c r="N24" s="12" t="s">
        <v>544</v>
      </c>
      <c r="O24" s="17" t="s">
        <v>257</v>
      </c>
    </row>
    <row r="25" spans="2:15" x14ac:dyDescent="0.25"/>
    <row r="26" spans="2:15" x14ac:dyDescent="0.25">
      <c r="M26" s="15" t="s">
        <v>293</v>
      </c>
      <c r="N26" s="12" t="s">
        <v>294</v>
      </c>
      <c r="O26" s="17" t="s">
        <v>295</v>
      </c>
    </row>
    <row r="27" spans="2:15" x14ac:dyDescent="0.25">
      <c r="M27" s="15" t="s">
        <v>273</v>
      </c>
      <c r="N27" s="12" t="s">
        <v>281</v>
      </c>
      <c r="O27" s="17" t="s">
        <v>288</v>
      </c>
    </row>
    <row r="28" spans="2:15" x14ac:dyDescent="0.25">
      <c r="M28" s="15" t="s">
        <v>274</v>
      </c>
      <c r="N28" s="12" t="s">
        <v>282</v>
      </c>
      <c r="O28" s="17" t="s">
        <v>291</v>
      </c>
    </row>
    <row r="29" spans="2:15" x14ac:dyDescent="0.25">
      <c r="M29" s="15" t="s">
        <v>389</v>
      </c>
      <c r="N29" s="12" t="s">
        <v>390</v>
      </c>
      <c r="O29" s="17" t="s">
        <v>391</v>
      </c>
    </row>
    <row r="30" spans="2:15" x14ac:dyDescent="0.25">
      <c r="M30" s="15" t="s">
        <v>477</v>
      </c>
      <c r="N30" s="12" t="s">
        <v>279</v>
      </c>
      <c r="O30" s="17" t="s">
        <v>280</v>
      </c>
    </row>
    <row r="31" spans="2:15" x14ac:dyDescent="0.25">
      <c r="M31" s="15" t="s">
        <v>283</v>
      </c>
      <c r="N31" s="12" t="s">
        <v>469</v>
      </c>
      <c r="O31" s="17" t="s">
        <v>285</v>
      </c>
    </row>
    <row r="32" spans="2:15" x14ac:dyDescent="0.25">
      <c r="M32" s="15" t="s">
        <v>276</v>
      </c>
      <c r="N32" s="12" t="s">
        <v>286</v>
      </c>
      <c r="O32" s="17" t="s">
        <v>289</v>
      </c>
    </row>
    <row r="33" spans="13:15" x14ac:dyDescent="0.25">
      <c r="M33" s="15" t="s">
        <v>277</v>
      </c>
      <c r="N33" s="12" t="s">
        <v>287</v>
      </c>
      <c r="O33" s="17" t="s">
        <v>290</v>
      </c>
    </row>
    <row r="34" spans="13:15" x14ac:dyDescent="0.25">
      <c r="M34" s="15" t="s">
        <v>386</v>
      </c>
      <c r="N34" s="12" t="s">
        <v>387</v>
      </c>
      <c r="O34" s="17" t="s">
        <v>388</v>
      </c>
    </row>
    <row r="35" spans="13:15" x14ac:dyDescent="0.25"/>
    <row r="36" spans="13:15" x14ac:dyDescent="0.25"/>
    <row r="37" spans="13:15" x14ac:dyDescent="0.25"/>
    <row r="38" spans="13:15" x14ac:dyDescent="0.25"/>
    <row r="39" spans="13:15" x14ac:dyDescent="0.25"/>
    <row r="40" spans="13:15" x14ac:dyDescent="0.25"/>
  </sheetData>
  <pageMargins left="0.7" right="0.7" top="0.75" bottom="0.75" header="0.3" footer="0.3"/>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sheetPr>
  <dimension ref="A1:O100"/>
  <sheetViews>
    <sheetView zoomScaleNormal="100" workbookViewId="0"/>
  </sheetViews>
  <sheetFormatPr defaultColWidth="0" defaultRowHeight="14.1" customHeight="1" zeroHeight="1" x14ac:dyDescent="0.25"/>
  <cols>
    <col min="1" max="1" width="10.85546875" style="10" customWidth="1"/>
    <col min="2" max="2" width="60.85546875" style="11" customWidth="1"/>
    <col min="3" max="3" width="10.85546875" style="10" customWidth="1"/>
    <col min="4" max="4" width="3.85546875" style="10" customWidth="1"/>
    <col min="5" max="5" width="80.85546875" style="10" customWidth="1"/>
    <col min="6" max="12" width="8.7109375" style="10" customWidth="1"/>
    <col min="13" max="13" width="60.85546875" style="42" hidden="1"/>
    <col min="14" max="14" width="60.85546875" style="28" hidden="1"/>
    <col min="15" max="15" width="60.85546875" style="29" hidden="1"/>
    <col min="16" max="16384" width="8.7109375" hidden="1"/>
  </cols>
  <sheetData>
    <row r="1" spans="1:15" ht="15" x14ac:dyDescent="0.25">
      <c r="A1" s="5"/>
      <c r="B1" s="6"/>
      <c r="C1" s="5"/>
      <c r="D1" s="5"/>
      <c r="E1" s="5"/>
      <c r="F1" s="5"/>
      <c r="G1" s="5"/>
      <c r="H1" s="5"/>
      <c r="I1" s="5"/>
      <c r="J1" s="5"/>
      <c r="K1" s="5"/>
      <c r="L1" s="5"/>
    </row>
    <row r="2" spans="1:15" ht="20.25" x14ac:dyDescent="0.3">
      <c r="A2" s="5"/>
      <c r="B2" s="7" t="str">
        <f>IF(T!$D$2=T!$M$2,M2,IF(T!$D$2=T!$N$2,N2,O2))</f>
        <v>Give the asked values in the green cells.</v>
      </c>
      <c r="C2" s="5"/>
      <c r="D2" s="5"/>
      <c r="E2" s="5"/>
      <c r="F2" s="5"/>
      <c r="G2" s="5"/>
      <c r="H2" s="5"/>
      <c r="I2" s="5"/>
      <c r="J2" s="5"/>
      <c r="K2" s="5"/>
      <c r="L2" s="5"/>
      <c r="M2" s="42" t="s">
        <v>123</v>
      </c>
      <c r="N2" s="28" t="s">
        <v>239</v>
      </c>
      <c r="O2" s="29" t="s">
        <v>124</v>
      </c>
    </row>
    <row r="3" spans="1:15" ht="15" x14ac:dyDescent="0.25">
      <c r="A3" s="5"/>
      <c r="B3" s="6"/>
      <c r="C3" s="5"/>
      <c r="D3" s="5"/>
      <c r="E3" s="5"/>
      <c r="F3" s="5"/>
      <c r="G3" s="5"/>
      <c r="H3" s="5"/>
      <c r="I3" s="5"/>
      <c r="J3" s="5"/>
      <c r="K3" s="5"/>
      <c r="L3" s="5"/>
    </row>
    <row r="4" spans="1:15" ht="60" x14ac:dyDescent="0.25">
      <c r="A4" s="5"/>
      <c r="B4" s="58" t="str">
        <f>IF(T!$D$2=T!$M$2,M4,IF(T!$D$2=T!$N$2,N4,O4))</f>
        <v>We are rolling a 12-faced regular solid (i.e. regular dodecahedron). The faces are numbered from 1 to 12. The outcome of a roll is the number at the top after the roll. All outcomes turn up with the same probability.</v>
      </c>
      <c r="C4" s="5"/>
      <c r="D4" s="5"/>
      <c r="E4" s="5"/>
      <c r="F4" s="5"/>
      <c r="G4" s="5"/>
      <c r="H4" s="5"/>
      <c r="I4" s="5"/>
      <c r="J4" s="5"/>
      <c r="K4" s="5"/>
      <c r="L4" s="5"/>
      <c r="M4" s="42" t="s">
        <v>175</v>
      </c>
      <c r="N4" s="28" t="s">
        <v>261</v>
      </c>
      <c r="O4" s="29" t="s">
        <v>176</v>
      </c>
    </row>
    <row r="5" spans="1:15" ht="15" x14ac:dyDescent="0.25">
      <c r="A5" s="5"/>
      <c r="B5" s="59" t="str">
        <f>IF(T!$D$2=T!$M$2,M5,IF(T!$D$2=T!$N$2,N5,O5))</f>
        <v>What is the probability that …</v>
      </c>
      <c r="C5" s="5"/>
      <c r="D5" s="5"/>
      <c r="E5" s="53"/>
      <c r="F5" s="5"/>
      <c r="G5" s="5"/>
      <c r="H5" s="5"/>
      <c r="I5" s="5"/>
      <c r="J5" s="5"/>
      <c r="K5" s="5"/>
      <c r="L5" s="5"/>
      <c r="M5" s="42" t="s">
        <v>40</v>
      </c>
      <c r="N5" s="28" t="s">
        <v>51</v>
      </c>
      <c r="O5" s="29" t="s">
        <v>57</v>
      </c>
    </row>
    <row r="6" spans="1:15" ht="15" x14ac:dyDescent="0.25">
      <c r="A6" s="5"/>
      <c r="B6" s="73" t="str">
        <f>IF(T!$D$2=T!$M$2,M6,IF(T!$D$2=T!$N$2,N6,O6))</f>
        <v>… the outcome of one roll will be 1?</v>
      </c>
      <c r="C6" s="62"/>
      <c r="D6" s="57" t="str">
        <f>IF(C6="","×",IF(C6='4m'!C6,"✓","×"))</f>
        <v>×</v>
      </c>
      <c r="E6" s="53"/>
      <c r="F6" s="5"/>
      <c r="G6" s="5"/>
      <c r="H6" s="5"/>
      <c r="I6" s="5"/>
      <c r="J6" s="5"/>
      <c r="K6" s="5"/>
      <c r="L6" s="5"/>
      <c r="M6" s="42" t="s">
        <v>140</v>
      </c>
      <c r="N6" s="28" t="s">
        <v>153</v>
      </c>
      <c r="O6" s="29" t="s">
        <v>165</v>
      </c>
    </row>
    <row r="7" spans="1:15" ht="15" x14ac:dyDescent="0.25">
      <c r="A7" s="5"/>
      <c r="B7" s="73" t="str">
        <f>IF(T!$D$2=T!$M$2,M7,IF(T!$D$2=T!$N$2,N7,O7))</f>
        <v>… the outcome of one roll will be an even number?</v>
      </c>
      <c r="C7" s="62"/>
      <c r="D7" s="57" t="str">
        <f>IF(C7="","×",IF(C7='4m'!C7,"✓","×"))</f>
        <v>×</v>
      </c>
      <c r="E7" s="53"/>
      <c r="F7" s="5"/>
      <c r="G7" s="5"/>
      <c r="H7" s="5"/>
      <c r="I7" s="5"/>
      <c r="J7" s="5"/>
      <c r="K7" s="5"/>
      <c r="L7" s="5"/>
      <c r="M7" s="42" t="s">
        <v>141</v>
      </c>
      <c r="N7" s="28" t="s">
        <v>167</v>
      </c>
      <c r="O7" s="29" t="s">
        <v>166</v>
      </c>
    </row>
    <row r="8" spans="1:15" ht="15" x14ac:dyDescent="0.25">
      <c r="A8" s="5"/>
      <c r="B8" s="73" t="str">
        <f>IF(T!$D$2=T!$M$2,M8,IF(T!$D$2=T!$N$2,N8,O8))</f>
        <v>… the outcome of one roll will be divisible with three?</v>
      </c>
      <c r="C8" s="62"/>
      <c r="D8" s="57" t="str">
        <f>IF(C8="","×",IF(C8='4m'!C8,"✓","×"))</f>
        <v>×</v>
      </c>
      <c r="E8" s="53"/>
      <c r="F8" s="5"/>
      <c r="G8" s="5"/>
      <c r="H8" s="5"/>
      <c r="I8" s="5"/>
      <c r="J8" s="5"/>
      <c r="K8" s="5"/>
      <c r="L8" s="5"/>
      <c r="M8" s="42" t="s">
        <v>142</v>
      </c>
      <c r="N8" s="28" t="s">
        <v>154</v>
      </c>
      <c r="O8" s="29" t="s">
        <v>168</v>
      </c>
    </row>
    <row r="9" spans="1:15" ht="15" x14ac:dyDescent="0.25">
      <c r="A9" s="5"/>
      <c r="B9" s="73" t="str">
        <f>IF(T!$D$2=T!$M$2,M9,IF(T!$D$2=T!$N$2,N9,O9))</f>
        <v>… the outcome of one roll will be divisible with five?</v>
      </c>
      <c r="C9" s="62"/>
      <c r="D9" s="57" t="str">
        <f>IF(C9="","×",IF(C9='4m'!C9,"✓","×"))</f>
        <v>×</v>
      </c>
      <c r="E9" s="53"/>
      <c r="F9" s="5"/>
      <c r="G9" s="5"/>
      <c r="H9" s="5"/>
      <c r="I9" s="5"/>
      <c r="J9" s="5"/>
      <c r="K9" s="5"/>
      <c r="L9" s="5"/>
      <c r="M9" s="42" t="s">
        <v>143</v>
      </c>
      <c r="N9" s="28" t="s">
        <v>155</v>
      </c>
      <c r="O9" s="29" t="s">
        <v>169</v>
      </c>
    </row>
    <row r="10" spans="1:15" ht="15" x14ac:dyDescent="0.25">
      <c r="A10" s="5"/>
      <c r="B10" s="73" t="str">
        <f>IF(T!$D$2=T!$M$2,M10,IF(T!$D$2=T!$N$2,N10,O10))</f>
        <v>… the outcome of one roll will be greater than five?</v>
      </c>
      <c r="C10" s="62"/>
      <c r="D10" s="57" t="str">
        <f>IF(C10="","×",IF(C10='4m'!C10,"✓","×"))</f>
        <v>×</v>
      </c>
      <c r="E10" s="53"/>
      <c r="F10" s="5"/>
      <c r="G10" s="5"/>
      <c r="H10" s="5"/>
      <c r="I10" s="5"/>
      <c r="J10" s="5"/>
      <c r="K10" s="5"/>
      <c r="L10" s="5"/>
      <c r="M10" s="42" t="s">
        <v>148</v>
      </c>
      <c r="N10" s="28" t="s">
        <v>156</v>
      </c>
      <c r="O10" s="29" t="s">
        <v>170</v>
      </c>
    </row>
    <row r="11" spans="1:15" ht="15" x14ac:dyDescent="0.25">
      <c r="A11" s="5"/>
      <c r="B11" s="73" t="str">
        <f>IF(T!$D$2=T!$M$2,M11,IF(T!$D$2=T!$N$2,N11,O11))</f>
        <v>… the outcome of at least one out of five rolls will be 1?</v>
      </c>
      <c r="C11" s="62"/>
      <c r="D11" s="57" t="str">
        <f>IF(C11="","×",IF(C11='4m'!C11,"✓","×"))</f>
        <v>×</v>
      </c>
      <c r="E11" s="53"/>
      <c r="F11" s="5"/>
      <c r="G11" s="5"/>
      <c r="H11" s="5"/>
      <c r="I11" s="5"/>
      <c r="J11" s="5"/>
      <c r="K11" s="5"/>
      <c r="L11" s="5"/>
      <c r="M11" s="42" t="s">
        <v>146</v>
      </c>
      <c r="N11" s="28" t="s">
        <v>157</v>
      </c>
      <c r="O11" s="29" t="s">
        <v>171</v>
      </c>
    </row>
    <row r="12" spans="1:15" ht="15" x14ac:dyDescent="0.25">
      <c r="A12" s="5"/>
      <c r="B12" s="73" t="str">
        <f>IF(T!$D$2=T!$M$2,M12,IF(T!$D$2=T!$N$2,N12,O12))</f>
        <v>… the outcome of exactly one out of five rolls will be 1?</v>
      </c>
      <c r="C12" s="62"/>
      <c r="D12" s="57" t="str">
        <f>IF(C12="","×",IF(C12='4m'!C12,"✓","×"))</f>
        <v>×</v>
      </c>
      <c r="E12" s="53"/>
      <c r="F12" s="5"/>
      <c r="G12" s="5"/>
      <c r="H12" s="5"/>
      <c r="I12" s="5"/>
      <c r="J12" s="5"/>
      <c r="K12" s="5"/>
      <c r="L12" s="5"/>
      <c r="M12" s="42" t="s">
        <v>145</v>
      </c>
      <c r="N12" s="28" t="s">
        <v>546</v>
      </c>
      <c r="O12" s="29" t="s">
        <v>458</v>
      </c>
    </row>
    <row r="13" spans="1:15" ht="15" x14ac:dyDescent="0.25">
      <c r="A13" s="5"/>
      <c r="B13" s="73" t="str">
        <f>IF(T!$D$2=T!$M$2,M13,IF(T!$D$2=T!$N$2,N13,O13))</f>
        <v>… the outcome of only the first out of five rolls will be 1?</v>
      </c>
      <c r="C13" s="62"/>
      <c r="D13" s="57" t="str">
        <f>IF(C13="","×",IF(C13='4m'!C13,"✓","×"))</f>
        <v>×</v>
      </c>
      <c r="E13" s="53"/>
      <c r="F13" s="5"/>
      <c r="G13" s="5"/>
      <c r="H13" s="5"/>
      <c r="I13" s="5"/>
      <c r="J13" s="5"/>
      <c r="K13" s="5"/>
      <c r="L13" s="5"/>
      <c r="M13" s="42" t="s">
        <v>144</v>
      </c>
      <c r="N13" s="28" t="s">
        <v>158</v>
      </c>
      <c r="O13" s="29" t="s">
        <v>172</v>
      </c>
    </row>
    <row r="14" spans="1:15" ht="15" x14ac:dyDescent="0.25">
      <c r="A14" s="5"/>
      <c r="B14" s="73" t="str">
        <f>IF(T!$D$2=T!$M$2,M14,IF(T!$D$2=T!$N$2,N14,O14))</f>
        <v>… the sum of two rolls will be 13?</v>
      </c>
      <c r="C14" s="62"/>
      <c r="D14" s="57" t="str">
        <f>IF(C14="","×",IF(C14='4m'!C14,"✓","×"))</f>
        <v>×</v>
      </c>
      <c r="E14" s="53"/>
      <c r="F14" s="5"/>
      <c r="G14" s="5"/>
      <c r="H14" s="5"/>
      <c r="I14" s="5"/>
      <c r="J14" s="5"/>
      <c r="K14" s="5"/>
      <c r="L14" s="5"/>
      <c r="M14" s="42" t="s">
        <v>147</v>
      </c>
      <c r="N14" s="28" t="s">
        <v>159</v>
      </c>
      <c r="O14" s="29" t="s">
        <v>173</v>
      </c>
    </row>
    <row r="15" spans="1:15" ht="15" x14ac:dyDescent="0.25">
      <c r="A15" s="5"/>
      <c r="B15" s="73" t="str">
        <f>IF(T!$D$2=T!$M$2,M15,IF(T!$D$2=T!$N$2,N15,O15))</f>
        <v>… the sum of two rolls will be 8?</v>
      </c>
      <c r="C15" s="62"/>
      <c r="D15" s="57" t="str">
        <f>IF(C15="","×",IF(C15='4m'!C15,"✓","×"))</f>
        <v>×</v>
      </c>
      <c r="E15" s="53"/>
      <c r="F15" s="5"/>
      <c r="G15" s="5"/>
      <c r="H15" s="5"/>
      <c r="I15" s="5"/>
      <c r="J15" s="5"/>
      <c r="K15" s="5"/>
      <c r="L15" s="5"/>
      <c r="M15" s="42" t="s">
        <v>151</v>
      </c>
      <c r="N15" s="28" t="s">
        <v>160</v>
      </c>
      <c r="O15" s="29" t="s">
        <v>174</v>
      </c>
    </row>
    <row r="16" spans="1:15" ht="15" x14ac:dyDescent="0.25">
      <c r="A16" s="5"/>
      <c r="B16" s="73" t="str">
        <f>IF(T!$D$2=T!$M$2,M16,IF(T!$D$2=T!$N$2,N16,O16))</f>
        <v>… the outcome of exactly one out of two rolls will be greater than 8?</v>
      </c>
      <c r="C16" s="62"/>
      <c r="D16" s="57" t="str">
        <f>IF(C16="","×",IF(C16='4m'!C16,"✓","×"))</f>
        <v>×</v>
      </c>
      <c r="E16" s="53"/>
      <c r="F16" s="5"/>
      <c r="G16" s="5"/>
      <c r="H16" s="5"/>
      <c r="I16" s="5"/>
      <c r="J16" s="5"/>
      <c r="K16" s="5"/>
      <c r="L16" s="5"/>
      <c r="M16" s="42" t="s">
        <v>161</v>
      </c>
      <c r="N16" s="28" t="s">
        <v>547</v>
      </c>
      <c r="O16" s="29" t="s">
        <v>597</v>
      </c>
    </row>
    <row r="17" spans="1:15" ht="15" x14ac:dyDescent="0.25">
      <c r="A17" s="5"/>
      <c r="B17" s="73" t="str">
        <f>IF(T!$D$2=T!$M$2,M17,IF(T!$D$2=T!$N$2,N17,O17))</f>
        <v>… the outcome of at least one out of two rolls will be greater than 8?</v>
      </c>
      <c r="C17" s="62"/>
      <c r="D17" s="57" t="str">
        <f>IF(C17="","×",IF(C17='4m'!C17,"✓","×"))</f>
        <v>×</v>
      </c>
      <c r="E17" s="53"/>
      <c r="F17" s="5"/>
      <c r="G17" s="5"/>
      <c r="H17" s="5"/>
      <c r="I17" s="5"/>
      <c r="J17" s="5"/>
      <c r="K17" s="5"/>
      <c r="L17" s="5"/>
      <c r="M17" s="42" t="s">
        <v>149</v>
      </c>
      <c r="N17" s="28" t="s">
        <v>162</v>
      </c>
      <c r="O17" s="29" t="s">
        <v>598</v>
      </c>
    </row>
    <row r="18" spans="1:15" ht="15" x14ac:dyDescent="0.25">
      <c r="A18" s="5"/>
      <c r="B18" s="73" t="str">
        <f>IF(T!$D$2=T!$M$2,M18,IF(T!$D$2=T!$N$2,N18,O18))</f>
        <v>… the outcome of both of two rolls will be greater than 8?</v>
      </c>
      <c r="C18" s="62"/>
      <c r="D18" s="57" t="str">
        <f>IF(C18="","×",IF(C18='4m'!C18,"✓","×"))</f>
        <v>×</v>
      </c>
      <c r="E18" s="53"/>
      <c r="F18" s="5"/>
      <c r="G18" s="5"/>
      <c r="H18" s="5"/>
      <c r="I18" s="5"/>
      <c r="J18" s="5"/>
      <c r="K18" s="5"/>
      <c r="L18" s="5"/>
      <c r="M18" s="42" t="s">
        <v>150</v>
      </c>
      <c r="N18" s="28" t="s">
        <v>163</v>
      </c>
      <c r="O18" s="29" t="s">
        <v>599</v>
      </c>
    </row>
    <row r="19" spans="1:15" ht="15" x14ac:dyDescent="0.25">
      <c r="A19" s="5"/>
      <c r="B19" s="6"/>
      <c r="C19" s="5"/>
      <c r="D19" s="5"/>
      <c r="E19" s="53"/>
      <c r="F19" s="5"/>
      <c r="G19" s="5"/>
      <c r="H19" s="5"/>
      <c r="I19" s="5"/>
      <c r="J19" s="5"/>
      <c r="K19" s="5"/>
      <c r="L19" s="5"/>
    </row>
    <row r="20" spans="1:15" ht="15" x14ac:dyDescent="0.25">
      <c r="A20" s="5"/>
      <c r="B20" s="58" t="str">
        <f>IF(T!$D$2=T!$M$2,M20,IF(T!$D$2=T!$N$2,N20,O20))</f>
        <v>Now we are repeating the rolls as long as we get a ten.</v>
      </c>
      <c r="C20" s="5"/>
      <c r="D20" s="5"/>
      <c r="E20" s="53"/>
      <c r="F20" s="5"/>
      <c r="G20" s="5"/>
      <c r="H20" s="5"/>
      <c r="I20" s="5"/>
      <c r="J20" s="5"/>
      <c r="K20" s="5"/>
      <c r="L20" s="5"/>
      <c r="M20" s="42" t="s">
        <v>152</v>
      </c>
      <c r="N20" s="28" t="s">
        <v>164</v>
      </c>
      <c r="O20" s="29" t="s">
        <v>177</v>
      </c>
    </row>
    <row r="21" spans="1:15" ht="15" x14ac:dyDescent="0.25">
      <c r="A21" s="5"/>
      <c r="B21" s="59" t="str">
        <f>IF(T!$D$2=T!$M$2,M21,IF(T!$D$2=T!$N$2,N21,O21))</f>
        <v>What is the probability that ...</v>
      </c>
      <c r="C21" s="5"/>
      <c r="D21" s="5"/>
      <c r="E21" s="53"/>
      <c r="F21" s="5"/>
      <c r="G21" s="5"/>
      <c r="H21" s="5"/>
      <c r="I21" s="5"/>
      <c r="J21" s="5"/>
      <c r="K21" s="5"/>
      <c r="L21" s="5"/>
      <c r="M21" s="42" t="s">
        <v>0</v>
      </c>
      <c r="N21" s="28" t="s">
        <v>51</v>
      </c>
      <c r="O21" s="29" t="s">
        <v>107</v>
      </c>
    </row>
    <row r="22" spans="1:15" ht="15" x14ac:dyDescent="0.25">
      <c r="A22" s="5"/>
      <c r="B22" s="73" t="str">
        <f>IF(T!$D$2=T!$M$2,M22,IF(T!$D$2=T!$N$2,N22,O22))</f>
        <v>… we get a ten only for the tenth roll?</v>
      </c>
      <c r="C22" s="62"/>
      <c r="D22" s="57" t="str">
        <f>IF(C22="","×",IF(C22='4m'!C22,"✓","×"))</f>
        <v>×</v>
      </c>
      <c r="E22" s="53"/>
      <c r="F22" s="5"/>
      <c r="G22" s="5"/>
      <c r="H22" s="5"/>
      <c r="I22" s="5"/>
      <c r="J22" s="5"/>
      <c r="K22" s="5"/>
      <c r="L22" s="5"/>
      <c r="M22" s="42" t="s">
        <v>179</v>
      </c>
      <c r="N22" s="28" t="s">
        <v>178</v>
      </c>
      <c r="O22" s="29" t="s">
        <v>197</v>
      </c>
    </row>
    <row r="23" spans="1:15" ht="15" x14ac:dyDescent="0.25">
      <c r="A23" s="5"/>
      <c r="B23" s="73" t="str">
        <f>IF(T!$D$2=T!$M$2,M23,IF(T!$D$2=T!$N$2,N23,O23))</f>
        <v>… we get a ten only for the hundredth roll?</v>
      </c>
      <c r="C23" s="62"/>
      <c r="D23" s="57" t="str">
        <f>IF(C23="","×",IF(C23='4m'!C23,"✓","×"))</f>
        <v>×</v>
      </c>
      <c r="E23" s="75" t="s">
        <v>548</v>
      </c>
      <c r="F23" s="5"/>
      <c r="G23" s="5"/>
      <c r="H23" s="5"/>
      <c r="I23" s="5"/>
      <c r="J23" s="5"/>
      <c r="K23" s="5"/>
      <c r="L23" s="5"/>
      <c r="M23" s="42" t="s">
        <v>180</v>
      </c>
      <c r="N23" s="28" t="s">
        <v>271</v>
      </c>
      <c r="O23" s="29" t="s">
        <v>198</v>
      </c>
    </row>
    <row r="24" spans="1:15" ht="15" x14ac:dyDescent="0.25">
      <c r="A24" s="5"/>
      <c r="B24" s="73" t="str">
        <f>IF(T!$D$2=T!$M$2,M24,IF(T!$D$2=T!$N$2,N24,O24))</f>
        <v>… we get a ten at most for the hundredth roll?</v>
      </c>
      <c r="C24" s="62"/>
      <c r="D24" s="57" t="str">
        <f>IF(C24="","×",IF(C24='4m'!C24,"✓","×"))</f>
        <v>×</v>
      </c>
      <c r="E24" s="53"/>
      <c r="F24" s="5"/>
      <c r="G24" s="5"/>
      <c r="H24" s="5"/>
      <c r="I24" s="5"/>
      <c r="J24" s="5"/>
      <c r="K24" s="5"/>
      <c r="L24" s="5"/>
      <c r="M24" s="42" t="s">
        <v>181</v>
      </c>
      <c r="N24" s="28" t="s">
        <v>272</v>
      </c>
      <c r="O24" s="29" t="s">
        <v>392</v>
      </c>
    </row>
    <row r="25" spans="1:15" ht="15" x14ac:dyDescent="0.25">
      <c r="A25" s="5"/>
      <c r="B25" s="6"/>
      <c r="C25" s="5"/>
      <c r="D25" s="5"/>
      <c r="E25" s="53"/>
      <c r="F25" s="5"/>
      <c r="G25" s="5"/>
      <c r="H25" s="5"/>
      <c r="I25" s="5"/>
      <c r="J25" s="5"/>
      <c r="K25" s="5"/>
      <c r="L25" s="5"/>
    </row>
    <row r="26" spans="1:15" ht="15" x14ac:dyDescent="0.25">
      <c r="A26" s="19"/>
      <c r="B26" s="20"/>
      <c r="C26" s="19"/>
      <c r="D26" s="19"/>
      <c r="E26" s="65"/>
      <c r="F26" s="19"/>
      <c r="G26" s="21"/>
      <c r="H26" s="19"/>
      <c r="I26" s="19"/>
      <c r="J26" s="19"/>
      <c r="K26" s="19"/>
      <c r="L26" s="19"/>
      <c r="M26" s="42" t="s">
        <v>262</v>
      </c>
      <c r="N26" s="28" t="s">
        <v>267</v>
      </c>
      <c r="O26" s="29" t="s">
        <v>306</v>
      </c>
    </row>
    <row r="27" spans="1:15" ht="15" x14ac:dyDescent="0.25">
      <c r="A27" s="19"/>
      <c r="B27" s="20"/>
      <c r="C27" s="19"/>
      <c r="D27" s="19"/>
      <c r="E27" s="19"/>
      <c r="F27" s="19"/>
      <c r="G27" s="21"/>
      <c r="H27" s="19"/>
      <c r="I27" s="19"/>
      <c r="J27" s="19"/>
      <c r="K27" s="19"/>
      <c r="L27" s="19"/>
      <c r="M27" s="42" t="s">
        <v>310</v>
      </c>
      <c r="N27" s="28" t="s">
        <v>311</v>
      </c>
      <c r="O27" s="29" t="s">
        <v>312</v>
      </c>
    </row>
    <row r="28" spans="1:15" ht="15" x14ac:dyDescent="0.25">
      <c r="A28" s="19"/>
      <c r="B28" s="20"/>
      <c r="C28" s="19"/>
      <c r="D28" s="19"/>
      <c r="E28" s="19"/>
      <c r="F28" s="19"/>
      <c r="G28" s="21"/>
      <c r="H28" s="19"/>
      <c r="I28" s="19"/>
      <c r="J28" s="19"/>
      <c r="K28" s="19"/>
      <c r="L28" s="19"/>
      <c r="M28" s="42" t="s">
        <v>309</v>
      </c>
      <c r="N28" s="28" t="s">
        <v>308</v>
      </c>
      <c r="O28" s="29" t="s">
        <v>307</v>
      </c>
    </row>
    <row r="29" spans="1:15" ht="15" x14ac:dyDescent="0.25">
      <c r="A29" s="19"/>
      <c r="B29" s="20"/>
      <c r="C29" s="19"/>
      <c r="D29" s="19"/>
      <c r="E29" s="19"/>
      <c r="F29" s="19"/>
      <c r="G29" s="21"/>
      <c r="H29" s="19"/>
      <c r="I29" s="19"/>
      <c r="J29" s="19"/>
      <c r="K29" s="19"/>
      <c r="L29" s="19"/>
      <c r="M29" s="42" t="s">
        <v>315</v>
      </c>
      <c r="N29" s="28" t="s">
        <v>314</v>
      </c>
      <c r="O29" s="29" t="s">
        <v>313</v>
      </c>
    </row>
    <row r="30" spans="1:15" ht="15" x14ac:dyDescent="0.25">
      <c r="A30" s="19"/>
      <c r="B30" s="20"/>
      <c r="C30" s="19"/>
      <c r="D30" s="19"/>
      <c r="E30" s="19"/>
      <c r="F30" s="19"/>
      <c r="G30" s="21"/>
      <c r="H30" s="19"/>
      <c r="I30" s="19"/>
      <c r="J30" s="19"/>
      <c r="K30" s="19"/>
      <c r="L30" s="19"/>
      <c r="M30" s="42" t="s">
        <v>316</v>
      </c>
      <c r="N30" s="28" t="s">
        <v>317</v>
      </c>
      <c r="O30" s="29" t="s">
        <v>318</v>
      </c>
    </row>
    <row r="31" spans="1:15" ht="15" x14ac:dyDescent="0.25">
      <c r="A31" s="19"/>
      <c r="B31" s="19"/>
      <c r="C31" s="19"/>
      <c r="D31" s="19"/>
      <c r="E31" s="19"/>
      <c r="F31" s="19"/>
      <c r="G31" s="21"/>
      <c r="H31" s="19"/>
      <c r="I31" s="19"/>
      <c r="J31" s="19"/>
      <c r="K31" s="19"/>
      <c r="L31" s="19"/>
      <c r="M31" s="42" t="s">
        <v>319</v>
      </c>
      <c r="N31" s="28" t="s">
        <v>320</v>
      </c>
      <c r="O31" s="29" t="s">
        <v>321</v>
      </c>
    </row>
    <row r="32" spans="1:15" ht="15" x14ac:dyDescent="0.25">
      <c r="A32" s="5"/>
      <c r="B32" s="5"/>
      <c r="C32" s="5"/>
      <c r="D32" s="5"/>
      <c r="E32" s="5"/>
      <c r="F32" s="5"/>
      <c r="G32" s="5"/>
      <c r="H32" s="5"/>
      <c r="I32" s="5"/>
      <c r="J32" s="5"/>
      <c r="K32" s="5"/>
      <c r="L32" s="5"/>
      <c r="M32" s="42" t="s">
        <v>268</v>
      </c>
      <c r="N32" s="28" t="s">
        <v>322</v>
      </c>
      <c r="O32" s="29" t="s">
        <v>323</v>
      </c>
    </row>
    <row r="33" spans="1:15" ht="15" x14ac:dyDescent="0.25">
      <c r="A33" s="5"/>
      <c r="B33" s="5"/>
      <c r="C33" s="5"/>
      <c r="D33" s="5"/>
      <c r="E33" s="5"/>
      <c r="F33" s="5"/>
      <c r="G33" s="5"/>
      <c r="H33" s="5"/>
      <c r="I33" s="5"/>
      <c r="J33" s="5"/>
      <c r="K33" s="5"/>
      <c r="L33" s="5"/>
      <c r="M33" s="42" t="s">
        <v>303</v>
      </c>
      <c r="N33" s="28" t="s">
        <v>304</v>
      </c>
      <c r="O33" s="29" t="s">
        <v>305</v>
      </c>
    </row>
    <row r="34" spans="1:15" ht="15" x14ac:dyDescent="0.25">
      <c r="A34" s="5"/>
      <c r="B34" s="5"/>
      <c r="C34" s="5"/>
      <c r="D34" s="5"/>
      <c r="E34" s="5"/>
      <c r="F34" s="5"/>
      <c r="G34" s="5"/>
      <c r="H34" s="5"/>
      <c r="I34" s="5"/>
      <c r="J34" s="5"/>
      <c r="K34" s="5"/>
      <c r="L34" s="5"/>
      <c r="M34" s="42" t="s">
        <v>263</v>
      </c>
      <c r="N34" s="28" t="s">
        <v>269</v>
      </c>
      <c r="O34" s="29" t="s">
        <v>324</v>
      </c>
    </row>
    <row r="35" spans="1:15" ht="15" x14ac:dyDescent="0.25">
      <c r="A35" s="5"/>
      <c r="B35" s="5"/>
      <c r="C35" s="5"/>
      <c r="D35" s="5"/>
      <c r="E35" s="5"/>
      <c r="F35" s="5"/>
      <c r="G35" s="5"/>
      <c r="H35" s="5"/>
      <c r="I35" s="5"/>
      <c r="J35" s="5"/>
      <c r="K35" s="5"/>
      <c r="L35" s="5"/>
      <c r="M35" s="42" t="s">
        <v>264</v>
      </c>
      <c r="N35" s="28" t="s">
        <v>270</v>
      </c>
      <c r="O35" s="29" t="s">
        <v>325</v>
      </c>
    </row>
    <row r="36" spans="1:15" ht="15" x14ac:dyDescent="0.25">
      <c r="A36" s="5"/>
      <c r="B36" s="5"/>
      <c r="C36" s="5"/>
      <c r="D36" s="5"/>
      <c r="E36" s="5"/>
      <c r="F36" s="5"/>
      <c r="G36" s="5"/>
      <c r="H36" s="5"/>
      <c r="I36" s="5"/>
      <c r="J36" s="5"/>
      <c r="K36" s="5"/>
      <c r="L36" s="5"/>
      <c r="M36" s="42" t="s">
        <v>328</v>
      </c>
      <c r="N36" s="28" t="s">
        <v>327</v>
      </c>
      <c r="O36" s="29" t="s">
        <v>326</v>
      </c>
    </row>
    <row r="37" spans="1:15" ht="15" x14ac:dyDescent="0.25">
      <c r="A37" s="5"/>
      <c r="B37" s="5"/>
      <c r="C37" s="5"/>
      <c r="D37" s="5"/>
      <c r="E37" s="5"/>
      <c r="F37" s="5"/>
      <c r="G37" s="5"/>
      <c r="H37" s="5"/>
      <c r="I37" s="5"/>
      <c r="J37" s="5"/>
      <c r="K37" s="5"/>
      <c r="L37" s="5"/>
      <c r="M37" s="42" t="s">
        <v>329</v>
      </c>
      <c r="N37" s="28" t="s">
        <v>330</v>
      </c>
      <c r="O37" s="29" t="s">
        <v>331</v>
      </c>
    </row>
    <row r="38" spans="1:15" ht="15" x14ac:dyDescent="0.25">
      <c r="A38" s="5"/>
      <c r="B38" s="5"/>
      <c r="C38" s="5"/>
      <c r="D38" s="5"/>
      <c r="E38" s="5"/>
      <c r="F38" s="5"/>
      <c r="G38" s="5"/>
      <c r="H38" s="5"/>
      <c r="I38" s="5"/>
      <c r="J38" s="5"/>
      <c r="K38" s="5"/>
      <c r="L38" s="5"/>
      <c r="M38" s="42" t="s">
        <v>332</v>
      </c>
      <c r="N38" s="28" t="s">
        <v>333</v>
      </c>
      <c r="O38" s="29" t="s">
        <v>334</v>
      </c>
    </row>
    <row r="39" spans="1:15" ht="15" x14ac:dyDescent="0.25">
      <c r="A39" s="5"/>
      <c r="B39" s="5"/>
      <c r="C39" s="5"/>
      <c r="D39" s="5"/>
      <c r="E39" s="5"/>
      <c r="F39" s="5"/>
      <c r="G39" s="5"/>
      <c r="H39" s="5"/>
      <c r="I39" s="5"/>
      <c r="J39" s="5"/>
      <c r="K39" s="5"/>
      <c r="L39" s="5"/>
    </row>
    <row r="40" spans="1:15" ht="15" x14ac:dyDescent="0.25">
      <c r="A40" s="5"/>
      <c r="B40" s="5"/>
      <c r="C40" s="5"/>
      <c r="D40" s="5"/>
      <c r="E40" s="5"/>
      <c r="F40" s="5"/>
      <c r="G40" s="5"/>
      <c r="H40" s="5"/>
      <c r="I40" s="5"/>
      <c r="J40" s="5"/>
      <c r="K40" s="5"/>
      <c r="L40" s="5"/>
    </row>
    <row r="41" spans="1:15" ht="15" x14ac:dyDescent="0.25">
      <c r="A41" s="5"/>
      <c r="B41" s="5"/>
      <c r="C41" s="5"/>
      <c r="D41" s="5"/>
      <c r="E41" s="5"/>
      <c r="F41" s="5"/>
      <c r="G41" s="5"/>
      <c r="H41" s="5"/>
      <c r="I41" s="5"/>
      <c r="J41" s="5"/>
      <c r="K41" s="5"/>
      <c r="L41" s="5"/>
    </row>
    <row r="42" spans="1:15" ht="15" x14ac:dyDescent="0.25">
      <c r="A42" s="5"/>
      <c r="B42" s="5"/>
      <c r="C42" s="5"/>
      <c r="D42" s="5"/>
      <c r="E42" s="5"/>
      <c r="F42" s="5"/>
      <c r="G42" s="5"/>
      <c r="H42" s="5"/>
      <c r="I42" s="5"/>
      <c r="J42" s="5"/>
      <c r="K42" s="5"/>
      <c r="L42" s="5"/>
      <c r="M42" s="42" t="s">
        <v>265</v>
      </c>
      <c r="N42" s="28" t="s">
        <v>340</v>
      </c>
      <c r="O42" s="29" t="s">
        <v>335</v>
      </c>
    </row>
    <row r="43" spans="1:15" ht="15" x14ac:dyDescent="0.25">
      <c r="A43" s="5"/>
      <c r="B43" s="5"/>
      <c r="C43" s="5"/>
      <c r="D43" s="5"/>
      <c r="E43" s="5"/>
      <c r="F43" s="5"/>
      <c r="G43" s="5"/>
      <c r="H43" s="5"/>
      <c r="I43" s="5"/>
      <c r="J43" s="5"/>
      <c r="K43" s="5"/>
      <c r="L43" s="5"/>
      <c r="M43" s="42" t="s">
        <v>342</v>
      </c>
      <c r="N43" s="28" t="s">
        <v>343</v>
      </c>
      <c r="O43" s="29" t="s">
        <v>344</v>
      </c>
    </row>
    <row r="44" spans="1:15" ht="15" x14ac:dyDescent="0.25">
      <c r="A44" s="5"/>
      <c r="B44" s="5"/>
      <c r="C44" s="5"/>
      <c r="D44" s="5"/>
      <c r="E44" s="5"/>
      <c r="F44" s="5"/>
      <c r="G44" s="5"/>
      <c r="H44" s="5"/>
      <c r="I44" s="5"/>
      <c r="J44" s="5"/>
      <c r="K44" s="5"/>
      <c r="L44" s="5"/>
      <c r="M44" s="42" t="s">
        <v>265</v>
      </c>
      <c r="N44" s="28" t="s">
        <v>340</v>
      </c>
      <c r="O44" s="29" t="s">
        <v>335</v>
      </c>
    </row>
    <row r="45" spans="1:15" ht="15" x14ac:dyDescent="0.25">
      <c r="A45" s="5"/>
      <c r="B45" s="5"/>
      <c r="C45" s="5"/>
      <c r="D45" s="5"/>
      <c r="E45" s="5"/>
      <c r="F45" s="5"/>
      <c r="G45" s="5"/>
      <c r="H45" s="5"/>
      <c r="I45" s="5"/>
      <c r="J45" s="5"/>
      <c r="K45" s="5"/>
      <c r="L45" s="5"/>
      <c r="M45" s="42" t="s">
        <v>266</v>
      </c>
      <c r="N45" s="28" t="s">
        <v>341</v>
      </c>
      <c r="O45" s="29" t="s">
        <v>336</v>
      </c>
    </row>
    <row r="46" spans="1:15" ht="15" x14ac:dyDescent="0.25">
      <c r="A46" s="5"/>
      <c r="B46" s="5"/>
      <c r="C46" s="5"/>
      <c r="D46" s="5"/>
      <c r="E46" s="5"/>
      <c r="F46" s="5"/>
      <c r="G46" s="5"/>
      <c r="H46" s="5"/>
      <c r="I46" s="5"/>
      <c r="J46" s="5"/>
      <c r="K46" s="5"/>
      <c r="L46" s="5"/>
    </row>
    <row r="47" spans="1:15" ht="15" x14ac:dyDescent="0.25">
      <c r="A47" s="5"/>
      <c r="B47" s="5"/>
      <c r="C47" s="5"/>
      <c r="D47" s="5"/>
      <c r="E47" s="5"/>
      <c r="F47" s="5"/>
      <c r="G47" s="5"/>
      <c r="H47" s="5"/>
      <c r="I47" s="5"/>
      <c r="J47" s="5"/>
      <c r="K47" s="5"/>
      <c r="L47" s="5"/>
    </row>
    <row r="48" spans="1:15" s="42" customFormat="1" ht="15" x14ac:dyDescent="0.25">
      <c r="A48" s="5"/>
      <c r="B48" s="5"/>
      <c r="C48" s="5"/>
      <c r="D48" s="5"/>
      <c r="E48" s="5"/>
      <c r="F48" s="5"/>
      <c r="G48" s="5"/>
      <c r="H48" s="5"/>
      <c r="I48" s="5"/>
      <c r="J48" s="5"/>
      <c r="K48" s="5"/>
      <c r="L48" s="5"/>
      <c r="N48" s="28"/>
      <c r="O48" s="29"/>
    </row>
    <row r="49" spans="1:15" s="42" customFormat="1" ht="15" x14ac:dyDescent="0.25">
      <c r="A49" s="5"/>
      <c r="B49" s="5"/>
      <c r="C49" s="5"/>
      <c r="D49" s="5"/>
      <c r="E49" s="5"/>
      <c r="F49" s="5"/>
      <c r="G49" s="5"/>
      <c r="H49" s="5"/>
      <c r="I49" s="5"/>
      <c r="J49" s="5"/>
      <c r="K49" s="5"/>
      <c r="L49" s="5"/>
      <c r="N49" s="28"/>
      <c r="O49" s="29"/>
    </row>
    <row r="50" spans="1:15" s="42" customFormat="1" ht="15" x14ac:dyDescent="0.25">
      <c r="A50" s="5"/>
      <c r="B50" s="5"/>
      <c r="C50" s="5"/>
      <c r="D50" s="5"/>
      <c r="E50" s="5"/>
      <c r="F50" s="5"/>
      <c r="G50" s="5"/>
      <c r="H50" s="5"/>
      <c r="I50" s="5"/>
      <c r="J50" s="5"/>
      <c r="K50" s="5"/>
      <c r="L50" s="5"/>
      <c r="N50" s="28"/>
      <c r="O50" s="29"/>
    </row>
    <row r="51" spans="1:15" s="42" customFormat="1" ht="15" hidden="1" x14ac:dyDescent="0.25">
      <c r="A51"/>
      <c r="B51"/>
      <c r="C51"/>
      <c r="D51"/>
      <c r="E51"/>
      <c r="F51"/>
      <c r="G51"/>
      <c r="H51"/>
      <c r="I51"/>
      <c r="J51"/>
      <c r="K51"/>
      <c r="L51"/>
      <c r="N51" s="28"/>
      <c r="O51" s="29"/>
    </row>
    <row r="52" spans="1:15" s="42" customFormat="1" ht="15" hidden="1" x14ac:dyDescent="0.25">
      <c r="A52"/>
      <c r="B52"/>
      <c r="C52"/>
      <c r="D52"/>
      <c r="E52"/>
      <c r="F52"/>
      <c r="G52"/>
      <c r="H52"/>
      <c r="I52"/>
      <c r="J52"/>
      <c r="K52"/>
      <c r="L52"/>
      <c r="N52" s="28"/>
      <c r="O52" s="29"/>
    </row>
    <row r="53" spans="1:15" s="42" customFormat="1" ht="15" hidden="1" x14ac:dyDescent="0.25">
      <c r="A53"/>
      <c r="B53"/>
      <c r="C53"/>
      <c r="D53"/>
      <c r="E53"/>
      <c r="F53"/>
      <c r="G53"/>
      <c r="H53"/>
      <c r="I53"/>
      <c r="J53"/>
      <c r="K53"/>
      <c r="L53"/>
      <c r="N53" s="28"/>
      <c r="O53" s="29"/>
    </row>
    <row r="54" spans="1:15" s="42" customFormat="1" ht="15" hidden="1" x14ac:dyDescent="0.25">
      <c r="A54"/>
      <c r="B54"/>
      <c r="C54"/>
      <c r="D54"/>
      <c r="E54"/>
      <c r="F54"/>
      <c r="G54"/>
      <c r="H54"/>
      <c r="I54"/>
      <c r="J54"/>
      <c r="K54"/>
      <c r="L54"/>
      <c r="N54" s="28"/>
      <c r="O54" s="29"/>
    </row>
    <row r="55" spans="1:15" s="42" customFormat="1" ht="15" hidden="1" x14ac:dyDescent="0.25">
      <c r="A55"/>
      <c r="B55"/>
      <c r="C55"/>
      <c r="D55"/>
      <c r="E55"/>
      <c r="F55"/>
      <c r="G55"/>
      <c r="H55"/>
      <c r="I55"/>
      <c r="J55"/>
      <c r="K55"/>
      <c r="L55"/>
      <c r="N55" s="28"/>
      <c r="O55" s="29"/>
    </row>
    <row r="56" spans="1:15" s="42" customFormat="1" ht="15" hidden="1" x14ac:dyDescent="0.25">
      <c r="A56"/>
      <c r="B56"/>
      <c r="C56"/>
      <c r="D56"/>
      <c r="E56"/>
      <c r="F56"/>
      <c r="G56"/>
      <c r="H56"/>
      <c r="I56"/>
      <c r="J56"/>
      <c r="K56"/>
      <c r="L56"/>
      <c r="N56" s="28"/>
      <c r="O56" s="29"/>
    </row>
    <row r="57" spans="1:15" s="42" customFormat="1" ht="15" hidden="1" x14ac:dyDescent="0.25">
      <c r="A57"/>
      <c r="B57"/>
      <c r="C57"/>
      <c r="D57"/>
      <c r="E57"/>
      <c r="F57"/>
      <c r="G57"/>
      <c r="H57"/>
      <c r="I57"/>
      <c r="J57"/>
      <c r="K57"/>
      <c r="L57"/>
      <c r="N57" s="28"/>
      <c r="O57" s="29"/>
    </row>
    <row r="58" spans="1:15" s="42" customFormat="1" ht="15" hidden="1" x14ac:dyDescent="0.25">
      <c r="A58"/>
      <c r="B58"/>
      <c r="C58"/>
      <c r="D58"/>
      <c r="E58"/>
      <c r="F58"/>
      <c r="G58"/>
      <c r="H58"/>
      <c r="I58"/>
      <c r="J58"/>
      <c r="K58"/>
      <c r="L58"/>
      <c r="N58" s="28"/>
      <c r="O58" s="29"/>
    </row>
    <row r="59" spans="1:15" s="42" customFormat="1" ht="15" hidden="1" x14ac:dyDescent="0.25">
      <c r="A59"/>
      <c r="B59"/>
      <c r="C59"/>
      <c r="D59"/>
      <c r="E59"/>
      <c r="F59"/>
      <c r="G59"/>
      <c r="H59"/>
      <c r="I59"/>
      <c r="J59"/>
      <c r="K59"/>
      <c r="L59"/>
      <c r="N59" s="28"/>
      <c r="O59" s="29"/>
    </row>
    <row r="60" spans="1:15" s="42" customFormat="1" ht="15" hidden="1" x14ac:dyDescent="0.25">
      <c r="A60"/>
      <c r="B60"/>
      <c r="C60"/>
      <c r="D60"/>
      <c r="E60"/>
      <c r="F60"/>
      <c r="G60"/>
      <c r="H60"/>
      <c r="I60"/>
      <c r="J60"/>
      <c r="K60"/>
      <c r="L60"/>
      <c r="N60" s="28"/>
      <c r="O60" s="29"/>
    </row>
    <row r="61" spans="1:15" s="42" customFormat="1" ht="15" hidden="1" x14ac:dyDescent="0.25">
      <c r="A61"/>
      <c r="B61"/>
      <c r="C61"/>
      <c r="D61"/>
      <c r="E61"/>
      <c r="F61"/>
      <c r="G61"/>
      <c r="H61"/>
      <c r="I61"/>
      <c r="J61"/>
      <c r="K61"/>
      <c r="L61"/>
      <c r="N61" s="28"/>
      <c r="O61" s="29"/>
    </row>
    <row r="62" spans="1:15" s="42" customFormat="1" ht="15" hidden="1" x14ac:dyDescent="0.25">
      <c r="A62"/>
      <c r="B62"/>
      <c r="C62"/>
      <c r="D62"/>
      <c r="E62"/>
      <c r="F62"/>
      <c r="G62"/>
      <c r="H62"/>
      <c r="I62"/>
      <c r="J62"/>
      <c r="K62"/>
      <c r="L62"/>
      <c r="N62" s="28"/>
      <c r="O62" s="29"/>
    </row>
    <row r="63" spans="1:15" s="42" customFormat="1" ht="15" hidden="1" x14ac:dyDescent="0.25">
      <c r="A63"/>
      <c r="B63"/>
      <c r="C63"/>
      <c r="D63"/>
      <c r="E63"/>
      <c r="F63"/>
      <c r="G63"/>
      <c r="H63"/>
      <c r="I63"/>
      <c r="J63"/>
      <c r="K63"/>
      <c r="L63"/>
      <c r="N63" s="28"/>
      <c r="O63" s="29"/>
    </row>
    <row r="64" spans="1:15" ht="15" hidden="1" x14ac:dyDescent="0.25">
      <c r="A64"/>
      <c r="B64"/>
      <c r="C64"/>
      <c r="D64"/>
      <c r="E64"/>
      <c r="F64"/>
      <c r="G64"/>
      <c r="H64"/>
      <c r="I64"/>
      <c r="J64"/>
      <c r="K64"/>
      <c r="L64"/>
    </row>
    <row r="65" spans="1:12" ht="15" hidden="1" x14ac:dyDescent="0.25">
      <c r="A65"/>
      <c r="B65"/>
      <c r="C65"/>
      <c r="D65"/>
      <c r="E65"/>
      <c r="F65"/>
      <c r="G65"/>
      <c r="H65"/>
      <c r="I65"/>
      <c r="J65"/>
      <c r="K65"/>
      <c r="L65"/>
    </row>
    <row r="66" spans="1:12" ht="15" hidden="1" x14ac:dyDescent="0.25">
      <c r="A66"/>
      <c r="B66"/>
      <c r="C66"/>
      <c r="D66"/>
      <c r="E66"/>
      <c r="F66"/>
      <c r="G66"/>
      <c r="H66"/>
      <c r="I66"/>
      <c r="J66"/>
      <c r="K66"/>
      <c r="L66"/>
    </row>
    <row r="67" spans="1:12" ht="15" hidden="1" x14ac:dyDescent="0.25">
      <c r="A67"/>
      <c r="B67"/>
      <c r="C67"/>
      <c r="D67"/>
      <c r="E67"/>
      <c r="F67"/>
      <c r="G67"/>
      <c r="H67"/>
      <c r="I67"/>
      <c r="J67"/>
      <c r="K67"/>
      <c r="L67"/>
    </row>
    <row r="68" spans="1:12" ht="15" hidden="1" x14ac:dyDescent="0.25">
      <c r="A68"/>
      <c r="B68"/>
      <c r="C68"/>
      <c r="D68"/>
      <c r="E68"/>
      <c r="F68"/>
      <c r="G68"/>
      <c r="H68"/>
      <c r="I68"/>
      <c r="J68"/>
      <c r="K68"/>
      <c r="L68"/>
    </row>
    <row r="69" spans="1:12" ht="15" hidden="1" x14ac:dyDescent="0.25">
      <c r="A69"/>
      <c r="B69"/>
      <c r="C69"/>
      <c r="D69"/>
      <c r="E69"/>
      <c r="F69"/>
      <c r="G69"/>
      <c r="H69"/>
      <c r="I69"/>
      <c r="J69"/>
      <c r="K69"/>
      <c r="L69"/>
    </row>
    <row r="70" spans="1:12" ht="15" hidden="1" x14ac:dyDescent="0.25">
      <c r="A70"/>
      <c r="B70"/>
      <c r="C70"/>
      <c r="D70"/>
      <c r="E70"/>
      <c r="F70"/>
      <c r="G70"/>
      <c r="H70"/>
      <c r="I70"/>
      <c r="J70"/>
      <c r="K70"/>
      <c r="L70"/>
    </row>
    <row r="71" spans="1:12" ht="15" hidden="1" x14ac:dyDescent="0.25">
      <c r="A71"/>
      <c r="B71"/>
      <c r="C71"/>
      <c r="D71"/>
      <c r="E71"/>
      <c r="F71"/>
      <c r="G71"/>
      <c r="H71"/>
      <c r="I71"/>
      <c r="J71"/>
      <c r="K71"/>
      <c r="L71"/>
    </row>
    <row r="72" spans="1:12" ht="15" hidden="1" x14ac:dyDescent="0.25">
      <c r="A72"/>
      <c r="B72"/>
      <c r="C72"/>
      <c r="D72"/>
      <c r="E72"/>
      <c r="F72"/>
      <c r="G72"/>
      <c r="H72"/>
      <c r="I72"/>
      <c r="J72"/>
      <c r="K72"/>
      <c r="L72"/>
    </row>
    <row r="73" spans="1:12" ht="15" hidden="1" x14ac:dyDescent="0.25">
      <c r="A73"/>
      <c r="B73"/>
      <c r="C73"/>
      <c r="D73"/>
      <c r="E73"/>
      <c r="F73"/>
      <c r="G73"/>
      <c r="H73"/>
      <c r="I73"/>
      <c r="J73"/>
      <c r="K73"/>
      <c r="L73"/>
    </row>
    <row r="74" spans="1:12" ht="15" hidden="1" x14ac:dyDescent="0.25">
      <c r="A74"/>
      <c r="B74"/>
      <c r="C74"/>
      <c r="D74"/>
      <c r="E74"/>
      <c r="F74"/>
      <c r="G74"/>
      <c r="H74"/>
      <c r="I74"/>
      <c r="J74"/>
      <c r="K74"/>
      <c r="L74"/>
    </row>
    <row r="75" spans="1:12" ht="15" hidden="1" x14ac:dyDescent="0.25">
      <c r="A75"/>
      <c r="B75"/>
      <c r="C75"/>
      <c r="D75"/>
      <c r="E75"/>
      <c r="F75"/>
      <c r="G75"/>
      <c r="H75"/>
      <c r="I75"/>
      <c r="J75"/>
      <c r="K75"/>
      <c r="L75"/>
    </row>
    <row r="76" spans="1:12" ht="15" hidden="1" x14ac:dyDescent="0.25">
      <c r="A76"/>
      <c r="B76"/>
      <c r="C76"/>
      <c r="D76"/>
      <c r="E76"/>
      <c r="F76"/>
      <c r="G76"/>
      <c r="H76"/>
      <c r="I76"/>
      <c r="J76"/>
      <c r="K76"/>
      <c r="L76"/>
    </row>
    <row r="77" spans="1:12" ht="15" hidden="1" x14ac:dyDescent="0.25">
      <c r="A77"/>
      <c r="B77"/>
      <c r="C77"/>
      <c r="D77"/>
      <c r="E77"/>
      <c r="F77"/>
      <c r="G77"/>
      <c r="H77"/>
      <c r="I77"/>
      <c r="J77"/>
      <c r="K77"/>
      <c r="L77"/>
    </row>
    <row r="78" spans="1:12" ht="15" hidden="1" x14ac:dyDescent="0.25">
      <c r="A78"/>
      <c r="B78"/>
      <c r="C78"/>
      <c r="D78"/>
      <c r="E78"/>
      <c r="F78"/>
      <c r="G78"/>
      <c r="H78"/>
      <c r="I78"/>
      <c r="J78"/>
      <c r="K78"/>
      <c r="L78"/>
    </row>
    <row r="79" spans="1:12" ht="15" hidden="1" x14ac:dyDescent="0.25">
      <c r="A79"/>
      <c r="B79"/>
      <c r="C79"/>
      <c r="D79"/>
      <c r="E79"/>
      <c r="F79"/>
      <c r="G79"/>
      <c r="H79"/>
      <c r="I79"/>
      <c r="J79"/>
      <c r="K79"/>
      <c r="L79"/>
    </row>
    <row r="80" spans="1:12" ht="15" hidden="1" x14ac:dyDescent="0.25">
      <c r="A80"/>
      <c r="B80"/>
      <c r="C80"/>
      <c r="D80"/>
      <c r="E80"/>
      <c r="F80"/>
      <c r="G80"/>
      <c r="H80"/>
      <c r="I80"/>
      <c r="J80"/>
      <c r="K80"/>
      <c r="L80"/>
    </row>
    <row r="81" spans="1:12" ht="15" hidden="1" x14ac:dyDescent="0.25">
      <c r="A81"/>
      <c r="B81"/>
      <c r="C81"/>
      <c r="D81"/>
      <c r="E81"/>
      <c r="F81"/>
      <c r="G81"/>
      <c r="H81"/>
      <c r="I81"/>
      <c r="J81"/>
      <c r="K81"/>
      <c r="L81"/>
    </row>
    <row r="82" spans="1:12" ht="15" hidden="1" x14ac:dyDescent="0.25">
      <c r="A82"/>
      <c r="B82"/>
      <c r="C82"/>
      <c r="D82"/>
      <c r="E82"/>
      <c r="F82"/>
      <c r="G82"/>
      <c r="H82"/>
      <c r="I82"/>
      <c r="J82"/>
      <c r="K82"/>
      <c r="L82"/>
    </row>
    <row r="83" spans="1:12" ht="15" hidden="1" x14ac:dyDescent="0.25">
      <c r="A83"/>
      <c r="B83"/>
      <c r="C83"/>
      <c r="D83"/>
      <c r="E83"/>
      <c r="F83"/>
      <c r="G83"/>
      <c r="H83"/>
      <c r="I83"/>
      <c r="J83"/>
      <c r="K83"/>
      <c r="L83"/>
    </row>
    <row r="84" spans="1:12" ht="15" hidden="1" x14ac:dyDescent="0.25">
      <c r="A84"/>
      <c r="B84"/>
      <c r="C84"/>
      <c r="D84"/>
      <c r="E84"/>
      <c r="F84"/>
      <c r="G84"/>
      <c r="H84"/>
      <c r="I84"/>
      <c r="J84"/>
      <c r="K84"/>
      <c r="L84"/>
    </row>
    <row r="85" spans="1:12" ht="15" hidden="1" x14ac:dyDescent="0.25">
      <c r="A85"/>
      <c r="B85"/>
      <c r="C85"/>
      <c r="D85"/>
      <c r="E85"/>
      <c r="F85"/>
      <c r="G85"/>
      <c r="H85"/>
      <c r="I85"/>
      <c r="J85"/>
      <c r="K85"/>
      <c r="L85"/>
    </row>
    <row r="86" spans="1:12" ht="15" hidden="1" x14ac:dyDescent="0.25">
      <c r="A86"/>
      <c r="B86"/>
      <c r="C86"/>
      <c r="D86"/>
      <c r="E86"/>
      <c r="F86"/>
      <c r="G86"/>
      <c r="H86"/>
      <c r="I86"/>
      <c r="J86"/>
      <c r="K86"/>
      <c r="L86"/>
    </row>
    <row r="87" spans="1:12" ht="15" hidden="1" x14ac:dyDescent="0.25">
      <c r="A87"/>
      <c r="B87"/>
      <c r="C87"/>
      <c r="D87"/>
      <c r="E87"/>
      <c r="F87"/>
      <c r="G87"/>
      <c r="H87"/>
      <c r="I87"/>
      <c r="J87"/>
      <c r="K87"/>
      <c r="L87"/>
    </row>
    <row r="88" spans="1:12" ht="15" hidden="1" x14ac:dyDescent="0.25">
      <c r="A88"/>
      <c r="B88"/>
      <c r="C88"/>
      <c r="D88"/>
      <c r="E88"/>
      <c r="F88"/>
      <c r="G88"/>
      <c r="H88"/>
      <c r="I88"/>
      <c r="J88"/>
      <c r="K88"/>
      <c r="L88"/>
    </row>
    <row r="89" spans="1:12" ht="15" hidden="1" x14ac:dyDescent="0.25">
      <c r="A89"/>
      <c r="B89"/>
      <c r="C89"/>
      <c r="D89"/>
      <c r="E89"/>
      <c r="F89"/>
      <c r="G89"/>
      <c r="H89"/>
      <c r="I89"/>
      <c r="J89"/>
      <c r="K89"/>
      <c r="L89"/>
    </row>
    <row r="90" spans="1:12" ht="15" hidden="1" x14ac:dyDescent="0.25">
      <c r="A90"/>
      <c r="B90"/>
      <c r="C90"/>
      <c r="D90"/>
      <c r="E90"/>
      <c r="F90"/>
      <c r="G90"/>
      <c r="H90"/>
      <c r="I90"/>
      <c r="J90"/>
      <c r="K90"/>
      <c r="L90"/>
    </row>
    <row r="91" spans="1:12" ht="15" hidden="1" x14ac:dyDescent="0.25">
      <c r="A91"/>
      <c r="B91"/>
      <c r="C91"/>
      <c r="D91"/>
      <c r="E91"/>
      <c r="F91"/>
      <c r="G91"/>
      <c r="H91"/>
      <c r="I91"/>
      <c r="J91"/>
      <c r="K91"/>
      <c r="L91"/>
    </row>
    <row r="92" spans="1:12" ht="15" hidden="1" x14ac:dyDescent="0.25">
      <c r="A92"/>
      <c r="B92"/>
      <c r="C92"/>
      <c r="D92"/>
      <c r="E92"/>
      <c r="F92"/>
      <c r="G92"/>
      <c r="H92"/>
      <c r="I92"/>
      <c r="J92"/>
      <c r="K92"/>
      <c r="L92"/>
    </row>
    <row r="93" spans="1:12" ht="15" hidden="1" x14ac:dyDescent="0.25">
      <c r="A93"/>
      <c r="B93"/>
      <c r="C93"/>
      <c r="D93"/>
      <c r="E93"/>
      <c r="F93"/>
      <c r="G93"/>
      <c r="H93"/>
      <c r="I93"/>
      <c r="J93"/>
      <c r="K93"/>
      <c r="L93"/>
    </row>
    <row r="94" spans="1:12" ht="15" hidden="1" x14ac:dyDescent="0.25">
      <c r="A94"/>
      <c r="B94"/>
      <c r="C94"/>
      <c r="D94"/>
      <c r="E94"/>
      <c r="F94"/>
      <c r="G94"/>
      <c r="H94"/>
      <c r="I94"/>
      <c r="J94"/>
      <c r="K94"/>
      <c r="L94"/>
    </row>
    <row r="95" spans="1:12" ht="15" hidden="1" x14ac:dyDescent="0.25">
      <c r="A95"/>
      <c r="B95"/>
      <c r="C95"/>
      <c r="D95"/>
      <c r="E95"/>
      <c r="F95"/>
      <c r="G95"/>
      <c r="H95"/>
      <c r="I95"/>
      <c r="J95"/>
      <c r="K95"/>
      <c r="L95"/>
    </row>
    <row r="96" spans="1:12" ht="15" hidden="1" x14ac:dyDescent="0.25">
      <c r="A96"/>
      <c r="B96"/>
      <c r="C96"/>
      <c r="D96"/>
      <c r="E96"/>
      <c r="F96"/>
      <c r="G96"/>
      <c r="H96"/>
      <c r="I96"/>
      <c r="J96"/>
      <c r="K96"/>
      <c r="L96"/>
    </row>
    <row r="97" spans="1:12" ht="15" hidden="1" x14ac:dyDescent="0.25">
      <c r="A97"/>
      <c r="B97"/>
      <c r="C97"/>
      <c r="D97"/>
      <c r="E97"/>
      <c r="F97"/>
      <c r="G97"/>
      <c r="H97"/>
      <c r="I97"/>
      <c r="J97"/>
      <c r="K97"/>
      <c r="L97"/>
    </row>
    <row r="98" spans="1:12" ht="15" hidden="1" x14ac:dyDescent="0.25">
      <c r="A98"/>
      <c r="B98"/>
      <c r="C98"/>
      <c r="D98"/>
      <c r="E98"/>
      <c r="F98"/>
      <c r="G98"/>
      <c r="H98"/>
      <c r="I98"/>
      <c r="J98"/>
      <c r="K98"/>
      <c r="L98"/>
    </row>
    <row r="99" spans="1:12" ht="15" hidden="1" x14ac:dyDescent="0.25">
      <c r="A99"/>
      <c r="B99"/>
      <c r="C99"/>
      <c r="D99"/>
      <c r="E99"/>
      <c r="F99"/>
      <c r="G99"/>
      <c r="H99"/>
      <c r="I99"/>
      <c r="J99"/>
      <c r="K99"/>
      <c r="L99"/>
    </row>
    <row r="100" spans="1:12" ht="14.1" hidden="1" customHeight="1" x14ac:dyDescent="0.25"/>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Munkalapok</vt:lpstr>
      </vt:variant>
      <vt:variant>
        <vt:i4>16</vt:i4>
      </vt:variant>
      <vt:variant>
        <vt:lpstr>Névvel ellátott tartományok</vt:lpstr>
      </vt:variant>
      <vt:variant>
        <vt:i4>1</vt:i4>
      </vt:variant>
    </vt:vector>
  </HeadingPairs>
  <TitlesOfParts>
    <vt:vector size="17" baseType="lpstr">
      <vt:lpstr>T</vt:lpstr>
      <vt:lpstr>Theory</vt:lpstr>
      <vt:lpstr>1</vt:lpstr>
      <vt:lpstr>1m</vt:lpstr>
      <vt:lpstr>2</vt:lpstr>
      <vt:lpstr>2m</vt:lpstr>
      <vt:lpstr>3</vt:lpstr>
      <vt:lpstr>3m</vt:lpstr>
      <vt:lpstr>4</vt:lpstr>
      <vt:lpstr>4m</vt:lpstr>
      <vt:lpstr>5</vt:lpstr>
      <vt:lpstr>5m</vt:lpstr>
      <vt:lpstr>6</vt:lpstr>
      <vt:lpstr>6m</vt:lpstr>
      <vt:lpstr>7</vt:lpstr>
      <vt:lpstr>7m</vt:lpstr>
      <vt:lpstr>nyelv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teacher</dc:creator>
  <cp:lastModifiedBy>tanar</cp:lastModifiedBy>
  <dcterms:created xsi:type="dcterms:W3CDTF">2013-10-10T16:18:51Z</dcterms:created>
  <dcterms:modified xsi:type="dcterms:W3CDTF">2017-01-16T12:48:12Z</dcterms:modified>
</cp:coreProperties>
</file>