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5520" tabRatio="798"/>
  </bookViews>
  <sheets>
    <sheet name="T" sheetId="12" r:id="rId1"/>
    <sheet name="1" sheetId="69" r:id="rId2"/>
    <sheet name="1m" sheetId="68" r:id="rId3"/>
  </sheets>
  <definedNames>
    <definedName name="nyelv">T!$M$2:$O$2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69" l="1"/>
  <c r="D29" i="69"/>
  <c r="D30" i="69"/>
  <c r="D31" i="69"/>
  <c r="D32" i="69"/>
  <c r="D33" i="69"/>
  <c r="D34" i="69"/>
  <c r="D37" i="69"/>
  <c r="D38" i="69"/>
  <c r="D39" i="69"/>
  <c r="D43" i="69"/>
  <c r="D44" i="69"/>
  <c r="D45" i="69"/>
  <c r="D46" i="69"/>
  <c r="D47" i="69"/>
  <c r="D48" i="69"/>
  <c r="D51" i="69"/>
  <c r="D52" i="69"/>
  <c r="D55" i="69"/>
  <c r="D56" i="69"/>
  <c r="D59" i="69"/>
  <c r="D63" i="69"/>
  <c r="D64" i="69"/>
  <c r="D66" i="69"/>
  <c r="D67" i="69"/>
  <c r="D71" i="69"/>
  <c r="D72" i="69"/>
  <c r="D23" i="69"/>
  <c r="D24" i="69"/>
  <c r="D22" i="69"/>
  <c r="B72" i="69"/>
  <c r="B71" i="69"/>
  <c r="M70" i="69"/>
  <c r="B70" i="69"/>
  <c r="B69" i="69"/>
  <c r="M67" i="69"/>
  <c r="B67" i="69"/>
  <c r="B66" i="69"/>
  <c r="B65" i="69"/>
  <c r="B64" i="69"/>
  <c r="B63" i="69"/>
  <c r="B62" i="69"/>
  <c r="B61" i="69"/>
  <c r="B59" i="69"/>
  <c r="B58" i="69"/>
  <c r="B56" i="69"/>
  <c r="B55" i="69"/>
  <c r="B54" i="69"/>
  <c r="B52" i="69"/>
  <c r="B51" i="69"/>
  <c r="B50" i="69"/>
  <c r="B48" i="69"/>
  <c r="B47" i="69"/>
  <c r="B46" i="69"/>
  <c r="B45" i="69"/>
  <c r="B44" i="69"/>
  <c r="B43" i="69"/>
  <c r="B42" i="69"/>
  <c r="B39" i="69"/>
  <c r="B38" i="69"/>
  <c r="B37" i="69"/>
  <c r="B36" i="69"/>
  <c r="B34" i="69"/>
  <c r="B33" i="69"/>
  <c r="B32" i="69"/>
  <c r="B31" i="69"/>
  <c r="B30" i="69"/>
  <c r="B29" i="69"/>
  <c r="B28" i="69"/>
  <c r="B27" i="69"/>
  <c r="B24" i="69"/>
  <c r="B23" i="69"/>
  <c r="B22" i="69"/>
  <c r="B21" i="69"/>
  <c r="B20" i="69"/>
  <c r="C8" i="69"/>
  <c r="B8" i="69"/>
  <c r="B6" i="69"/>
  <c r="B5" i="69"/>
  <c r="B4" i="69"/>
  <c r="B2" i="69"/>
  <c r="M70" i="68"/>
  <c r="M67" i="68"/>
  <c r="B70" i="68"/>
  <c r="B71" i="68"/>
  <c r="B72" i="68"/>
  <c r="B69" i="68"/>
  <c r="B61" i="68"/>
  <c r="B62" i="68"/>
  <c r="B63" i="68"/>
  <c r="B64" i="68"/>
  <c r="B65" i="68"/>
  <c r="B66" i="68"/>
  <c r="B67" i="68"/>
  <c r="B59" i="68"/>
  <c r="B58" i="68"/>
  <c r="B56" i="68"/>
  <c r="B55" i="68"/>
  <c r="B54" i="68"/>
  <c r="B52" i="68"/>
  <c r="B51" i="68"/>
  <c r="B50" i="68"/>
  <c r="B44" i="68"/>
  <c r="B45" i="68"/>
  <c r="B46" i="68"/>
  <c r="B47" i="68"/>
  <c r="B48" i="68"/>
  <c r="B43" i="68"/>
  <c r="B42" i="68"/>
  <c r="B38" i="68"/>
  <c r="B39" i="68"/>
  <c r="B37" i="68"/>
  <c r="B36" i="68"/>
  <c r="E26" i="68"/>
  <c r="B29" i="68"/>
  <c r="B30" i="68"/>
  <c r="B31" i="68"/>
  <c r="B32" i="68"/>
  <c r="B33" i="68"/>
  <c r="B34" i="68"/>
  <c r="B28" i="68"/>
  <c r="B27" i="68"/>
  <c r="G22" i="68"/>
  <c r="F21" i="68"/>
  <c r="F17" i="68"/>
  <c r="B24" i="68"/>
  <c r="B23" i="68"/>
  <c r="B22" i="68"/>
  <c r="B21" i="68"/>
  <c r="B20" i="68"/>
  <c r="C8" i="68"/>
  <c r="B8" i="68"/>
  <c r="B6" i="68"/>
  <c r="B5" i="68"/>
  <c r="B4" i="68"/>
  <c r="F18" i="68"/>
  <c r="F22" i="68"/>
  <c r="F72" i="68"/>
  <c r="C23" i="68"/>
  <c r="C59" i="68"/>
  <c r="C22" i="68"/>
  <c r="G72" i="68"/>
  <c r="C72" i="68"/>
  <c r="F71" i="68"/>
  <c r="G71" i="68"/>
  <c r="C71" i="68"/>
  <c r="F28" i="68"/>
  <c r="G28" i="68"/>
  <c r="F29" i="68"/>
  <c r="G29" i="68"/>
  <c r="F30" i="68"/>
  <c r="G30" i="68"/>
  <c r="F31" i="68"/>
  <c r="G31" i="68"/>
  <c r="F32" i="68"/>
  <c r="G32" i="68"/>
  <c r="I32" i="68"/>
  <c r="J32" i="68"/>
  <c r="F33" i="68"/>
  <c r="G33" i="68"/>
  <c r="I33" i="68"/>
  <c r="J33" i="68"/>
  <c r="F34" i="68"/>
  <c r="G34" i="68"/>
  <c r="I34" i="68"/>
  <c r="J34" i="68"/>
  <c r="F36" i="68"/>
  <c r="G36" i="68"/>
  <c r="H37" i="68"/>
  <c r="H38" i="68"/>
  <c r="H39" i="68"/>
  <c r="E43" i="68"/>
  <c r="F43" i="68"/>
  <c r="G43" i="68"/>
  <c r="E44" i="68"/>
  <c r="F44" i="68"/>
  <c r="G44" i="68"/>
  <c r="E45" i="68"/>
  <c r="F45" i="68"/>
  <c r="G45" i="68"/>
  <c r="E46" i="68"/>
  <c r="F46" i="68"/>
  <c r="G46" i="68"/>
  <c r="E47" i="68"/>
  <c r="F47" i="68"/>
  <c r="G47" i="68"/>
  <c r="H47" i="68"/>
  <c r="I47" i="68"/>
  <c r="J47" i="68"/>
  <c r="E48" i="68"/>
  <c r="F48" i="68"/>
  <c r="G48" i="68"/>
  <c r="H48" i="68"/>
  <c r="I48" i="68"/>
  <c r="J48" i="68"/>
  <c r="F55" i="68"/>
  <c r="G55" i="68"/>
  <c r="F56" i="68"/>
  <c r="G56" i="68"/>
  <c r="F63" i="68"/>
  <c r="G63" i="68"/>
  <c r="F64" i="68"/>
  <c r="G64" i="68"/>
  <c r="C64" i="68"/>
  <c r="C63" i="68"/>
  <c r="C67" i="68"/>
  <c r="C66" i="68"/>
  <c r="C56" i="68"/>
  <c r="C55" i="68"/>
  <c r="C52" i="68"/>
  <c r="C51" i="68"/>
  <c r="C48" i="68"/>
  <c r="C47" i="68"/>
  <c r="C44" i="68"/>
  <c r="C45" i="68"/>
  <c r="C46" i="68"/>
  <c r="C43" i="68"/>
  <c r="C34" i="68"/>
  <c r="C33" i="68"/>
  <c r="C32" i="68"/>
  <c r="C31" i="68"/>
  <c r="C30" i="68"/>
  <c r="C29" i="68"/>
  <c r="C28" i="68"/>
  <c r="B2" i="68"/>
  <c r="C24" i="68"/>
  <c r="C3" i="12"/>
</calcChain>
</file>

<file path=xl/sharedStrings.xml><?xml version="1.0" encoding="utf-8"?>
<sst xmlns="http://schemas.openxmlformats.org/spreadsheetml/2006/main" count="397" uniqueCount="179">
  <si>
    <t>Inhalt</t>
  </si>
  <si>
    <t>Tartalomjegyzék</t>
  </si>
  <si>
    <t>Contents</t>
  </si>
  <si>
    <t>Excelfüggvények használata</t>
  </si>
  <si>
    <t>Minta paramétereinek meghatározása teljes mintából</t>
  </si>
  <si>
    <t>Gyakoriságok meghatározása és ábrázolása</t>
  </si>
  <si>
    <t>Minta paramétereinek meghatározása gyakorisági eloszlásból</t>
  </si>
  <si>
    <t>Függvények ábrázolása, függvény illesztése mérési adatokra</t>
  </si>
  <si>
    <t>Elméleti eloszlás paramétereinek és intervallumainak becslése minta gyakorisági eloszlása alapján</t>
  </si>
  <si>
    <t>magyar</t>
  </si>
  <si>
    <t>deutsch</t>
  </si>
  <si>
    <t>English</t>
  </si>
  <si>
    <t>Anwendung der Excelfunktionen</t>
  </si>
  <si>
    <t>Darstellung von Funktionen, Anpassung von Funktionen an gemessenen Daten</t>
  </si>
  <si>
    <t>Bestimmung und Darstellung von Häufigkeiten</t>
  </si>
  <si>
    <t>Bestimmung von Stichprobenparametern aus gesamter Stichprobe.</t>
  </si>
  <si>
    <t>How to use Excel functions</t>
  </si>
  <si>
    <t>Displaying functions, fitting a function to measured data</t>
  </si>
  <si>
    <t>Determining and displaying frequencies</t>
  </si>
  <si>
    <t>Determining sample parameters from whole sample</t>
  </si>
  <si>
    <t>Bestimmung von Stichprobenparametern aus Häufigkeitsverteilung</t>
  </si>
  <si>
    <t>Determining sample parameters from frequency distribution</t>
  </si>
  <si>
    <t>Írd be a kért értékeket a zöld cellákba!</t>
  </si>
  <si>
    <t>Give the asked values in the green cells.</t>
  </si>
  <si>
    <r>
      <t xml:space="preserve">Válassz a legördülő listából egy nyelvet! </t>
    </r>
    <r>
      <rPr>
        <sz val="11"/>
        <color rgb="FFFF6600"/>
        <rFont val="Calibri"/>
        <family val="2"/>
        <charset val="238"/>
        <scheme val="minor"/>
      </rPr>
      <t>Wahl eine Sprache aus der herunterrollenden Liste!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FF"/>
        <rFont val="Calibri"/>
        <family val="2"/>
        <charset val="238"/>
        <scheme val="minor"/>
      </rPr>
      <t>Choose a language from the drop-down list.</t>
    </r>
  </si>
  <si>
    <t>Bestimmung der Parameter von Wahrscheinlichkeitsverteilungen</t>
  </si>
  <si>
    <t>Schätzung der Parameter und Intervallen von Wahrscheinlichkeitsverteilungen aus der Häufigkeitsverteilung einer Stichprobe</t>
  </si>
  <si>
    <t>Determining the parameters of probability distributions</t>
  </si>
  <si>
    <t>Valószínűségi eloszlás paramétereinek meghatározása</t>
  </si>
  <si>
    <t>Estimating the parameters and intervals of theoretical distributions from frequency distribution of a sample</t>
  </si>
  <si>
    <t>Probability calculus with discrete random variables</t>
  </si>
  <si>
    <t>Valószínűségszámítás diszkrét eloszlású valószínűségi változókkal</t>
  </si>
  <si>
    <t>Wahrscheinlichkeitsrechnung mit diskreten Zufallsvariablen</t>
  </si>
  <si>
    <t>Gib die gefragten Werte in den grünen Zellen!</t>
  </si>
  <si>
    <t>Készítette: dr. Agócs Gergely (Észrevételeket (pl. esetleges hibákról, hiányosságokról) kérlek ide írd meg: gergelyagocs kukac gmail com)</t>
  </si>
  <si>
    <t>Erarbeitet von: Gergely AGÓCS PhD (Bemerkungen (z.B. zu eventuellen Fehler) bitte an: gergelyagocs Klammeraffe gmail com)</t>
  </si>
  <si>
    <t>Created by: Gergely AGÓCS PhD (Please send comments and reflections (e.g. on possible errors) to: gergelyagocs at gmail com)</t>
  </si>
  <si>
    <t>=T.INV()</t>
  </si>
  <si>
    <t>=T.ELOSZL()</t>
  </si>
  <si>
    <t>=T.VERT()</t>
  </si>
  <si>
    <t>=T.DIST()</t>
  </si>
  <si>
    <t>Normális eloszlás paraméterei és valószínűségei</t>
  </si>
  <si>
    <t>Parameter und Wkeiten der Normalverteilung</t>
  </si>
  <si>
    <t>Parameters and probabilities of the normal distribution</t>
  </si>
  <si>
    <t>E célból egy tízfős mintát vettünk.</t>
  </si>
  <si>
    <t>A mért értékek a következők:</t>
  </si>
  <si>
    <t>Alsó határ:</t>
  </si>
  <si>
    <t>Felső határ:</t>
  </si>
  <si>
    <t>Egy véletlenül kiválasztott ember testmagassága mekkora valószínűséggel …</t>
  </si>
  <si>
    <t>… kisebb mint 175 cm?</t>
  </si>
  <si>
    <t>… kisebb mint 200 cm?</t>
  </si>
  <si>
    <t>… nagyobb mint 160 cm?</t>
  </si>
  <si>
    <t>… nagyobb mint 185 cm?</t>
  </si>
  <si>
    <t>… esik 180 cm és 190 cm közé?</t>
  </si>
  <si>
    <t>… esik 155 cm és 192 cm közé?</t>
  </si>
  <si>
    <t>… esik a 150 cm és 200 cm közti tartományon kívülre?</t>
  </si>
  <si>
    <t>Adj pontbecslést a valószínűségi változó …</t>
  </si>
  <si>
    <t>Egy ember testmagassága 167 cm.</t>
  </si>
  <si>
    <t>szabadsági fokok száma:</t>
  </si>
  <si>
    <t>Az emberi testmagasságot mint (normális eloszlású) valószínűségi változót szeretnénk vizsgálni.</t>
  </si>
  <si>
    <t>… várható értékére! (cm)</t>
  </si>
  <si>
    <t>… elméleti szórására! (cm)</t>
  </si>
  <si>
    <t>… elméleti varianciájára! (cm^2)</t>
  </si>
  <si>
    <t>… alsó kvartilisára!</t>
  </si>
  <si>
    <t>… mediánjára!</t>
  </si>
  <si>
    <t>… felső decilisére!</t>
  </si>
  <si>
    <t>… harmadik kvintilisére!</t>
  </si>
  <si>
    <t>… interkvartilis terjedelmére!</t>
  </si>
  <si>
    <t>Adj pontbecslést (cm-ben) a testmagasság elméleti eloszlásának …</t>
  </si>
  <si>
    <t>… interdecilis terjedelmére!</t>
  </si>
  <si>
    <t>Paraméterek pontbecslése:</t>
  </si>
  <si>
    <t>A várható érték intervallumbecslése:</t>
  </si>
  <si>
    <t>Add meg a konfidenciaintervallumot a várható értékre, ha …</t>
  </si>
  <si>
    <t>… a konfidenciaszint 99,9%!</t>
  </si>
  <si>
    <t>… a konfidenciaszint 95%!</t>
  </si>
  <si>
    <t>Számold ki a standard hibát!</t>
  </si>
  <si>
    <t>elemszám:</t>
  </si>
  <si>
    <t>Ugyanez durva becsléssel:</t>
  </si>
  <si>
    <r>
      <rPr>
        <i/>
        <sz val="11"/>
        <color theme="1"/>
        <rFont val="Calibri"/>
        <family val="2"/>
        <charset val="238"/>
        <scheme val="minor"/>
      </rPr>
      <t>x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 xml:space="preserve"> / cm</t>
    </r>
  </si>
  <si>
    <r>
      <rPr>
        <i/>
        <sz val="11"/>
        <color theme="1"/>
        <rFont val="Calibri"/>
        <family val="2"/>
        <charset val="238"/>
        <scheme val="minor"/>
      </rPr>
      <t>t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</si>
  <si>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</si>
  <si>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t>Wir möchten die menschliche Körperhöhe als (normalverteilte) Zufallsvariable betrachten.</t>
  </si>
  <si>
    <t>Deswegen nehmen wir eine Stichprobe von zehn Personen.</t>
  </si>
  <si>
    <t>Die gemessenen Werte sind die Folgenden:</t>
  </si>
  <si>
    <t>No.</t>
  </si>
  <si>
    <t>Körper-höhe /cm</t>
  </si>
  <si>
    <t>Punktschätzung der Parameter:</t>
  </si>
  <si>
    <r>
      <rPr>
        <i/>
        <sz val="11"/>
        <color theme="1"/>
        <rFont val="Calibri"/>
        <family val="2"/>
        <charset val="238"/>
        <scheme val="minor"/>
      </rPr>
      <t>x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 xml:space="preserve"> →  </t>
    </r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</si>
  <si>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 xml:space="preserve"> → </t>
    </r>
    <r>
      <rPr>
        <i/>
        <sz val="11"/>
        <color theme="1"/>
        <rFont val="Calibri"/>
        <family val="2"/>
        <charset val="238"/>
        <scheme val="minor"/>
      </rPr>
      <t>x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i </t>
    </r>
  </si>
  <si>
    <t>Gib eine Punktschätzung für …</t>
  </si>
  <si>
    <t>… den Erwartungswert der Zufallsvariable. (cm)</t>
  </si>
  <si>
    <t>… die theoretische Streuung der Zufallsvariable. (cm)</t>
  </si>
  <si>
    <t>… die theoretische Varianz der Zufallsvariable. (cm^2)</t>
  </si>
  <si>
    <t>Datenanzahl:</t>
  </si>
  <si>
    <t>Freiheitsgrade:</t>
  </si>
  <si>
    <t>t-eloszlás esetén: az elemszám mínusz egy</t>
  </si>
  <si>
    <t>in Falle der t-Verteilung: Datenanzahl minus eins</t>
  </si>
  <si>
    <t>… unter 175 cm?</t>
  </si>
  <si>
    <t>… unter 200 cm?</t>
  </si>
  <si>
    <t>… über 160 cm?</t>
  </si>
  <si>
    <t>… über 185 cm?</t>
  </si>
  <si>
    <t>… zwischen 180 cm und 190 cm?</t>
  </si>
  <si>
    <t>… zwischen 155 cm und 192 cm?</t>
  </si>
  <si>
    <t>… außer dem Intervall zwischen 150 cm und 200 cm?</t>
  </si>
  <si>
    <t>In welches Körperhöhenquartil fällt sie? (1–4)</t>
  </si>
  <si>
    <t>Hanyadik testmagasság-kvartilisbe esik? (1–4)</t>
  </si>
  <si>
    <t>Hanyadik testmagasság-kvintilisbe esik? (1–5)</t>
  </si>
  <si>
    <t>Hanyadik testmagasság-decilisbe esik? (1–10)</t>
  </si>
  <si>
    <t>In welches Körperhöhenquintil fällt sie? (1–5)</t>
  </si>
  <si>
    <t>In welches Körperhöhendezil fällt sie? (1–10)</t>
  </si>
  <si>
    <t>Gib eine Punktschätzung (in cm) für … der theoretischen Verteilung der menschlichen Körperhöhe.</t>
  </si>
  <si>
    <t>… das untere Quartil …</t>
  </si>
  <si>
    <t>Die Körperhöhe eines Menschen is 167 cm.</t>
  </si>
  <si>
    <t>Mit welcher Wahrscheinlichkeit fällt die Körperhöhe eines zufällig ausgewählten Menschen …</t>
  </si>
  <si>
    <t>… den Median ...</t>
  </si>
  <si>
    <t>… das obere Dezil …</t>
  </si>
  <si>
    <t>… das dritte Quintil …</t>
  </si>
  <si>
    <t>… den Quartilabstand …</t>
  </si>
  <si>
    <t>… den Dezilabstand …</t>
  </si>
  <si>
    <t>Gib das Referenzintervall aufgrund der geschätzten Parameter (grobe Methode).</t>
  </si>
  <si>
    <t>Gib das Referenzintervall aufgrund der geschätzten Parameter (präzise Methode).</t>
  </si>
  <si>
    <t>untere Grenze:</t>
  </si>
  <si>
    <t>obere Grenze:</t>
  </si>
  <si>
    <t>Die Intervallschätzung des Erwartungwertes:</t>
  </si>
  <si>
    <t>Berechne den Standardfehler.</t>
  </si>
  <si>
    <t>Gib das Konfidenzintervall für den Erwartungswert, wenn …</t>
  </si>
  <si>
    <t>… das Konfidenzniveau 95% ist!</t>
  </si>
  <si>
    <t>Das selbe Intervall mit der groben Methode:</t>
  </si>
  <si>
    <t>… das Konfidenzniveau 99,9% ist!</t>
  </si>
  <si>
    <t>So we took a sample of ten.</t>
  </si>
  <si>
    <t>The measured values are the following:</t>
  </si>
  <si>
    <t>Point estimation of the parameters:</t>
  </si>
  <si>
    <t>… the expected value of the random variable. (cm)</t>
  </si>
  <si>
    <t>Give a point estimation for …</t>
  </si>
  <si>
    <t>… the theoretical standard deviation of the random variable. (cm)</t>
  </si>
  <si>
    <t>… the theoretical variance of the random variable. (cm^2)</t>
  </si>
  <si>
    <t>count:</t>
  </si>
  <si>
    <t>number of degrees of freedom:</t>
  </si>
  <si>
    <t>in case of a t-distribution: data count minus one</t>
  </si>
  <si>
    <t>What is the probability that the body height of a randomly chosen person falls …</t>
  </si>
  <si>
    <t>… below 175 cm?</t>
  </si>
  <si>
    <t>… below 200 cm?</t>
  </si>
  <si>
    <t>… above 160 cm?</t>
  </si>
  <si>
    <t>… above 185 cm?</t>
  </si>
  <si>
    <t>… between 180 cm and 190 cm?</t>
  </si>
  <si>
    <t>… between 155 cm and 192 cm?</t>
  </si>
  <si>
    <t>… outside the 150 cm and 200 cm interval?</t>
  </si>
  <si>
    <t>The stature of a person is 167 cm.</t>
  </si>
  <si>
    <t>We would like the study the human stature (i.e. body height) as a (normally distributed) random variable.</t>
  </si>
  <si>
    <t>stature /cm</t>
  </si>
  <si>
    <t>sorszám</t>
  </si>
  <si>
    <t>testmagas-ság/cm</t>
  </si>
  <si>
    <t>Für die Schätzung der Normalverteilung aus Stichprobendaten wird die t-Verteilung benutzt.</t>
  </si>
  <si>
    <t>A normális eloszlás mintaadatokból történő becslésére a t-eloszlást használjuk.</t>
  </si>
  <si>
    <t>To which stature quartile does s/he belong to? (1–4)</t>
  </si>
  <si>
    <t>To which stature quintile does s/he belong to? (1–5)</t>
  </si>
  <si>
    <t>To which stature decile does s/he belong to? (1–10)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</si>
  <si>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i </t>
    </r>
    <r>
      <rPr>
        <sz val="11"/>
        <color theme="1"/>
        <rFont val="Calibri"/>
        <family val="2"/>
        <charset val="238"/>
        <scheme val="minor"/>
      </rPr>
      <t>× k</t>
    </r>
  </si>
  <si>
    <t>The t-distribution is used to estimate the normal distribution from sample data.</t>
  </si>
  <si>
    <t>Give a point estimation for … of the theoretical distribution of stature in cm.</t>
  </si>
  <si>
    <t>… the lower quartile …</t>
  </si>
  <si>
    <t>… the median …</t>
  </si>
  <si>
    <t>… the upper decile …</t>
  </si>
  <si>
    <t>… the third quintile …</t>
  </si>
  <si>
    <t>… the interquartile range …</t>
  </si>
  <si>
    <t>… the interdecile range …</t>
  </si>
  <si>
    <t>Based on the estimated parameters give the reference range using rough estimation.</t>
  </si>
  <si>
    <t>A becsült paraméterek alapján add meg a referenciatartományt (durva módszer)!</t>
  </si>
  <si>
    <t>A becsült paraméterek alapján add meg a referenciatartományt (precíz módszer)!</t>
  </si>
  <si>
    <t>Based on the estimated parameters give the reference range using precise estimation.</t>
  </si>
  <si>
    <t>Lower limit:</t>
  </si>
  <si>
    <t>Upper limit:</t>
  </si>
  <si>
    <t>The interval estimation of the expected value:</t>
  </si>
  <si>
    <t>Calculate the standard error.</t>
  </si>
  <si>
    <t>Give the confidence interval for the expected value if …</t>
  </si>
  <si>
    <t>… the confidence level is 95%.</t>
  </si>
  <si>
    <t>… the confidence level is 99.9%.</t>
  </si>
  <si>
    <t>The same interval using rough estimation:</t>
  </si>
  <si>
    <t>=T.INVERZ()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</si>
</sst>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660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5" fillId="0" borderId="1" xfId="0" applyFont="1" applyBorder="1" applyAlignment="1">
      <alignment wrapText="1"/>
    </xf>
    <xf numFmtId="0" fontId="0" fillId="2" borderId="3" xfId="0" applyFill="1" applyBorder="1" applyProtection="1">
      <protection locked="0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quotePrefix="1"/>
    <xf numFmtId="0" fontId="0" fillId="3" borderId="5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4" borderId="0" xfId="0" applyFill="1" applyAlignment="1">
      <alignment horizontal="right"/>
    </xf>
    <xf numFmtId="0" fontId="0" fillId="5" borderId="1" xfId="0" applyFill="1" applyBorder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0" fillId="4" borderId="0" xfId="0" quotePrefix="1" applyFill="1" applyBorder="1"/>
    <xf numFmtId="0" fontId="0" fillId="2" borderId="7" xfId="0" applyFill="1" applyBorder="1"/>
    <xf numFmtId="0" fontId="0" fillId="0" borderId="1" xfId="0" applyFill="1" applyBorder="1" applyAlignment="1">
      <alignment wrapText="1"/>
    </xf>
    <xf numFmtId="0" fontId="0" fillId="4" borderId="0" xfId="0" applyFill="1" applyAlignment="1">
      <alignment horizontal="right" wrapText="1"/>
    </xf>
    <xf numFmtId="10" fontId="0" fillId="4" borderId="0" xfId="0" applyNumberFormat="1" applyFill="1" applyAlignment="1">
      <alignment horizontal="right"/>
    </xf>
    <xf numFmtId="0" fontId="0" fillId="4" borderId="0" xfId="0" applyFill="1" applyAlignment="1"/>
    <xf numFmtId="0" fontId="0" fillId="3" borderId="9" xfId="0" applyFill="1" applyBorder="1" applyAlignment="1">
      <alignment wrapText="1"/>
    </xf>
    <xf numFmtId="0" fontId="0" fillId="3" borderId="10" xfId="0" applyFill="1" applyBorder="1"/>
    <xf numFmtId="0" fontId="0" fillId="3" borderId="8" xfId="0" applyFill="1" applyBorder="1" applyAlignment="1">
      <alignment wrapText="1"/>
    </xf>
    <xf numFmtId="0" fontId="0" fillId="3" borderId="11" xfId="0" applyFill="1" applyBorder="1"/>
    <xf numFmtId="0" fontId="0" fillId="3" borderId="2" xfId="0" applyFill="1" applyBorder="1" applyAlignment="1">
      <alignment wrapText="1"/>
    </xf>
    <xf numFmtId="0" fontId="0" fillId="3" borderId="3" xfId="0" applyFill="1" applyBorder="1"/>
    <xf numFmtId="0" fontId="10" fillId="4" borderId="0" xfId="0" applyFont="1" applyFill="1" applyAlignment="1"/>
    <xf numFmtId="0" fontId="7" fillId="0" borderId="0" xfId="0" applyFont="1"/>
    <xf numFmtId="0" fontId="6" fillId="4" borderId="0" xfId="0" applyFont="1" applyFill="1" applyAlignment="1"/>
    <xf numFmtId="10" fontId="6" fillId="4" borderId="0" xfId="0" applyNumberFormat="1" applyFont="1" applyFill="1" applyAlignment="1"/>
    <xf numFmtId="0" fontId="0" fillId="4" borderId="0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4" borderId="0" xfId="0" applyFill="1" applyBorder="1" applyAlignment="1"/>
  </cellXfs>
  <cellStyles count="10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Normal" xfId="0" builtinId="0"/>
  </cellStyles>
  <dxfs count="0"/>
  <tableStyles count="0" defaultTableStyle="TableStyleMedium2" defaultPivotStyle="PivotStyleLight16"/>
  <colors>
    <mruColors>
      <color rgb="FF00FDFF"/>
      <color rgb="FFFC00FF"/>
      <color rgb="FF0100FF"/>
      <color rgb="FF01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3</xdr:row>
      <xdr:rowOff>123120</xdr:rowOff>
    </xdr:from>
    <xdr:to>
      <xdr:col>9</xdr:col>
      <xdr:colOff>649633</xdr:colOff>
      <xdr:row>13</xdr:row>
      <xdr:rowOff>140583</xdr:rowOff>
    </xdr:to>
    <xdr:grpSp>
      <xdr:nvGrpSpPr>
        <xdr:cNvPr id="2" name="Group 1"/>
        <xdr:cNvGrpSpPr/>
      </xdr:nvGrpSpPr>
      <xdr:grpSpPr>
        <a:xfrm>
          <a:off x="7175500" y="707320"/>
          <a:ext cx="3456333" cy="1973263"/>
          <a:chOff x="1540232" y="18808376"/>
          <a:chExt cx="3456333" cy="1973263"/>
        </a:xfrm>
      </xdr:grpSpPr>
      <xdr:grpSp>
        <xdr:nvGrpSpPr>
          <xdr:cNvPr id="3" name="Gruppieren 44038"/>
          <xdr:cNvGrpSpPr/>
        </xdr:nvGrpSpPr>
        <xdr:grpSpPr>
          <a:xfrm>
            <a:off x="1540232" y="18808376"/>
            <a:ext cx="3456333" cy="1973263"/>
            <a:chOff x="762000" y="2548982"/>
            <a:chExt cx="3448050" cy="1961469"/>
          </a:xfrm>
        </xdr:grpSpPr>
        <xdr:sp macro="" textlink="">
          <xdr:nvSpPr>
            <xdr:cNvPr id="5" name="Textfeld 1"/>
            <xdr:cNvSpPr txBox="1"/>
          </xdr:nvSpPr>
          <xdr:spPr>
            <a:xfrm>
              <a:off x="762000" y="3390900"/>
              <a:ext cx="400050" cy="4191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hu-HU" sz="2000" i="1">
                  <a:latin typeface="Arial" panose="020B0604020202020204" pitchFamily="34" charset="0"/>
                  <a:cs typeface="Arial" panose="020B0604020202020204" pitchFamily="34" charset="0"/>
                </a:rPr>
                <a:t>x</a:t>
              </a:r>
              <a:r>
                <a:rPr lang="hu-HU" sz="2000" i="1" baseline="-25000">
                  <a:latin typeface="Arial" panose="020B0604020202020204" pitchFamily="34" charset="0"/>
                  <a:cs typeface="Arial" panose="020B0604020202020204" pitchFamily="34" charset="0"/>
                </a:rPr>
                <a:t>i</a:t>
              </a:r>
            </a:p>
          </xdr:txBody>
        </xdr:sp>
        <xdr:sp macro="" textlink="">
          <xdr:nvSpPr>
            <xdr:cNvPr id="6" name="Textfeld 2"/>
            <xdr:cNvSpPr txBox="1"/>
          </xdr:nvSpPr>
          <xdr:spPr>
            <a:xfrm>
              <a:off x="2286000" y="3390900"/>
              <a:ext cx="400050" cy="4191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hu-HU" sz="2000" i="1">
                  <a:latin typeface="Arial" panose="020B0604020202020204" pitchFamily="34" charset="0"/>
                  <a:cs typeface="Arial" panose="020B0604020202020204" pitchFamily="34" charset="0"/>
                </a:rPr>
                <a:t>t</a:t>
              </a:r>
              <a:r>
                <a:rPr lang="hu-HU" sz="2000" i="1" baseline="-25000">
                  <a:latin typeface="Arial" panose="020B0604020202020204" pitchFamily="34" charset="0"/>
                  <a:cs typeface="Arial" panose="020B0604020202020204" pitchFamily="34" charset="0"/>
                </a:rPr>
                <a:t>i</a:t>
              </a:r>
            </a:p>
          </xdr:txBody>
        </xdr:sp>
        <xdr:sp macro="" textlink="">
          <xdr:nvSpPr>
            <xdr:cNvPr id="7" name="Textfeld 3"/>
            <xdr:cNvSpPr txBox="1"/>
          </xdr:nvSpPr>
          <xdr:spPr>
            <a:xfrm>
              <a:off x="3810000" y="3390900"/>
              <a:ext cx="400050" cy="4191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hu-HU" sz="2000" i="1" baseline="0">
                  <a:latin typeface="Arial" panose="020B0604020202020204" pitchFamily="34" charset="0"/>
                  <a:cs typeface="Arial" panose="020B0604020202020204" pitchFamily="34" charset="0"/>
                </a:rPr>
                <a:t>p</a:t>
              </a:r>
              <a:r>
                <a:rPr lang="hu-HU" sz="2000" i="1" baseline="-25000">
                  <a:latin typeface="Arial" panose="020B0604020202020204" pitchFamily="34" charset="0"/>
                  <a:cs typeface="Arial" panose="020B0604020202020204" pitchFamily="34" charset="0"/>
                </a:rPr>
                <a:t>i</a:t>
              </a:r>
            </a:p>
          </xdr:txBody>
        </xdr:sp>
        <xdr:cxnSp macro="">
          <xdr:nvCxnSpPr>
            <xdr:cNvPr id="8" name="Gekrümmte Verbindung 9"/>
            <xdr:cNvCxnSpPr>
              <a:stCxn id="6" idx="0"/>
              <a:endCxn id="7" idx="0"/>
            </xdr:cNvCxnSpPr>
          </xdr:nvCxnSpPr>
          <xdr:spPr>
            <a:xfrm rot="5400000" flipH="1" flipV="1">
              <a:off x="3248048" y="2628900"/>
              <a:ext cx="12624" cy="1524000"/>
            </a:xfrm>
            <a:prstGeom prst="curvedConnector3">
              <a:avLst>
                <a:gd name="adj1" fmla="val 3000000"/>
              </a:avLst>
            </a:prstGeom>
            <a:ln>
              <a:solidFill>
                <a:srgbClr val="FF0000"/>
              </a:solidFill>
              <a:headEnd type="none"/>
              <a:tailEnd type="stealth" w="lg" len="lg"/>
            </a:ln>
            <a:effectLst/>
          </xdr:spPr>
          <xdr:style>
            <a:lnRef idx="2">
              <a:schemeClr val="accent2"/>
            </a:lnRef>
            <a:fillRef idx="0">
              <a:schemeClr val="accent2"/>
            </a:fillRef>
            <a:effectRef idx="1">
              <a:schemeClr val="accent2"/>
            </a:effectRef>
            <a:fontRef idx="minor">
              <a:schemeClr val="tx1"/>
            </a:fontRef>
          </xdr:style>
        </xdr:cxnSp>
        <xdr:sp macro="" textlink="$M$67">
          <xdr:nvSpPr>
            <xdr:cNvPr id="9" name="Textfeld 23"/>
            <xdr:cNvSpPr txBox="1"/>
          </xdr:nvSpPr>
          <xdr:spPr>
            <a:xfrm>
              <a:off x="2920917" y="2745456"/>
              <a:ext cx="699029" cy="260046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fld id="{61924522-ED5E-994E-B0B8-A9120DDEBD1A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=T.DIST()</a:t>
              </a:fld>
              <a:endParaRPr lang="hu-HU" sz="1100"/>
            </a:p>
          </xdr:txBody>
        </xdr:sp>
        <xdr:cxnSp macro="">
          <xdr:nvCxnSpPr>
            <xdr:cNvPr id="10" name="Gekrümmte Verbindung 25"/>
            <xdr:cNvCxnSpPr>
              <a:stCxn id="6" idx="2"/>
              <a:endCxn id="5" idx="2"/>
            </xdr:cNvCxnSpPr>
          </xdr:nvCxnSpPr>
          <xdr:spPr>
            <a:xfrm rot="5400000">
              <a:off x="1724025" y="3048000"/>
              <a:ext cx="12700" cy="1524000"/>
            </a:xfrm>
            <a:prstGeom prst="curvedConnector3">
              <a:avLst>
                <a:gd name="adj1" fmla="val 3450000"/>
              </a:avLst>
            </a:prstGeom>
            <a:ln>
              <a:solidFill>
                <a:srgbClr val="0000FF"/>
              </a:solidFill>
              <a:tailEnd type="stealth" w="lg" len="lg"/>
            </a:ln>
            <a:effectLst/>
          </xdr:spPr>
          <xdr:style>
            <a:lnRef idx="2">
              <a:schemeClr val="accent2"/>
            </a:lnRef>
            <a:fillRef idx="0">
              <a:schemeClr val="accent2"/>
            </a:fillRef>
            <a:effectRef idx="1">
              <a:schemeClr val="accent2"/>
            </a:effectRef>
            <a:fontRef idx="minor">
              <a:schemeClr val="tx1"/>
            </a:fontRef>
          </xdr:style>
        </xdr:cxnSp>
        <xdr:cxnSp macro="">
          <xdr:nvCxnSpPr>
            <xdr:cNvPr id="11" name="Gekrümmte Verbindung 28"/>
            <xdr:cNvCxnSpPr>
              <a:stCxn id="7" idx="2"/>
              <a:endCxn id="6" idx="2"/>
            </xdr:cNvCxnSpPr>
          </xdr:nvCxnSpPr>
          <xdr:spPr>
            <a:xfrm rot="5400000">
              <a:off x="3248025" y="3048000"/>
              <a:ext cx="12700" cy="1524000"/>
            </a:xfrm>
            <a:prstGeom prst="curvedConnector3">
              <a:avLst>
                <a:gd name="adj1" fmla="val 3450000"/>
              </a:avLst>
            </a:prstGeom>
            <a:ln>
              <a:solidFill>
                <a:srgbClr val="0000FF"/>
              </a:solidFill>
              <a:tailEnd type="stealth" w="lg" len="lg"/>
            </a:ln>
            <a:effectLst/>
          </xdr:spPr>
          <xdr:style>
            <a:lnRef idx="2">
              <a:schemeClr val="accent2"/>
            </a:lnRef>
            <a:fillRef idx="0">
              <a:schemeClr val="accent2"/>
            </a:fillRef>
            <a:effectRef idx="1">
              <a:schemeClr val="accent2"/>
            </a:effectRef>
            <a:fontRef idx="minor">
              <a:schemeClr val="tx1"/>
            </a:fontRef>
          </xdr:style>
        </xdr:cxnSp>
        <xdr:sp macro="" textlink="$M$70">
          <xdr:nvSpPr>
            <xdr:cNvPr id="12" name="Textfeld 33"/>
            <xdr:cNvSpPr txBox="1"/>
          </xdr:nvSpPr>
          <xdr:spPr>
            <a:xfrm>
              <a:off x="2935957" y="4250405"/>
              <a:ext cx="649898" cy="260046"/>
            </a:xfrm>
            <a:prstGeom prst="rect">
              <a:avLst/>
            </a:prstGeom>
            <a:solidFill>
              <a:schemeClr val="accent5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fld id="{5597BF0D-0F90-924F-92A6-576B953EF9D6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=T.INV()</a:t>
              </a:fld>
              <a:endParaRPr lang="hu-HU" sz="1100"/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84993" name="Object 1" hidden="1">
                  <a:extLst>
                    <a:ext uri="{63B3BB69-23CF-44E3-9099-C40C66FF867C}">
                      <a14:compatExt spid="_x0000_s84993"/>
                    </a:ext>
                  </a:extLst>
                </xdr:cNvPr>
                <xdr:cNvSpPr/>
              </xdr:nvSpPr>
              <xdr:spPr>
                <a:xfrm>
                  <a:off x="1416555" y="4261002"/>
                  <a:ext cx="662857" cy="248571"/>
                </a:xfrm>
                <a:prstGeom prst="rect">
                  <a:avLst/>
                </a:prstGeom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84994" name="Object 2" hidden="1">
                  <a:extLst>
                    <a:ext uri="{63B3BB69-23CF-44E3-9099-C40C66FF867C}">
                      <a14:compatExt spid="_x0000_s84994"/>
                    </a:ext>
                  </a:extLst>
                </xdr:cNvPr>
                <xdr:cNvSpPr/>
              </xdr:nvSpPr>
              <xdr:spPr>
                <a:xfrm>
                  <a:off x="1496836" y="2548982"/>
                  <a:ext cx="493708" cy="451391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cxnSp macro="">
        <xdr:nvCxnSpPr>
          <xdr:cNvPr id="4" name="Curved Connector 3"/>
          <xdr:cNvCxnSpPr>
            <a:stCxn id="5" idx="0"/>
            <a:endCxn id="6" idx="0"/>
          </xdr:cNvCxnSpPr>
        </xdr:nvCxnSpPr>
        <xdr:spPr>
          <a:xfrm rot="5400000" flipH="1" flipV="1">
            <a:off x="2504568" y="18891527"/>
            <a:ext cx="12700" cy="1527661"/>
          </a:xfrm>
          <a:prstGeom prst="curvedConnector3">
            <a:avLst>
              <a:gd name="adj1" fmla="val 3000000"/>
            </a:avLst>
          </a:prstGeom>
          <a:ln>
            <a:solidFill>
              <a:srgbClr val="FF0000"/>
            </a:solidFill>
            <a:headEnd type="none"/>
            <a:tailEnd type="stealth" w="lg" len="lg"/>
          </a:ln>
          <a:effectLst/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3</xdr:row>
      <xdr:rowOff>12700</xdr:rowOff>
    </xdr:from>
    <xdr:to>
      <xdr:col>10</xdr:col>
      <xdr:colOff>40033</xdr:colOff>
      <xdr:row>13</xdr:row>
      <xdr:rowOff>30163</xdr:rowOff>
    </xdr:to>
    <xdr:grpSp>
      <xdr:nvGrpSpPr>
        <xdr:cNvPr id="18" name="Group 17"/>
        <xdr:cNvGrpSpPr/>
      </xdr:nvGrpSpPr>
      <xdr:grpSpPr>
        <a:xfrm>
          <a:off x="7239000" y="596900"/>
          <a:ext cx="3456333" cy="1973263"/>
          <a:chOff x="1540232" y="18808376"/>
          <a:chExt cx="3456333" cy="1973263"/>
        </a:xfrm>
      </xdr:grpSpPr>
      <xdr:grpSp>
        <xdr:nvGrpSpPr>
          <xdr:cNvPr id="19" name="Gruppieren 44038"/>
          <xdr:cNvGrpSpPr/>
        </xdr:nvGrpSpPr>
        <xdr:grpSpPr>
          <a:xfrm>
            <a:off x="1540232" y="18808376"/>
            <a:ext cx="3456333" cy="1973263"/>
            <a:chOff x="762000" y="2548982"/>
            <a:chExt cx="3448050" cy="1961469"/>
          </a:xfrm>
        </xdr:grpSpPr>
        <xdr:sp macro="" textlink="">
          <xdr:nvSpPr>
            <xdr:cNvPr id="21" name="Textfeld 1"/>
            <xdr:cNvSpPr txBox="1"/>
          </xdr:nvSpPr>
          <xdr:spPr>
            <a:xfrm>
              <a:off x="762000" y="3390900"/>
              <a:ext cx="400050" cy="4191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hu-HU" sz="2000" i="1">
                  <a:latin typeface="Arial" panose="020B0604020202020204" pitchFamily="34" charset="0"/>
                  <a:cs typeface="Arial" panose="020B0604020202020204" pitchFamily="34" charset="0"/>
                </a:rPr>
                <a:t>x</a:t>
              </a:r>
              <a:r>
                <a:rPr lang="hu-HU" sz="2000" i="1" baseline="-25000">
                  <a:latin typeface="Arial" panose="020B0604020202020204" pitchFamily="34" charset="0"/>
                  <a:cs typeface="Arial" panose="020B0604020202020204" pitchFamily="34" charset="0"/>
                </a:rPr>
                <a:t>i</a:t>
              </a:r>
            </a:p>
          </xdr:txBody>
        </xdr:sp>
        <xdr:sp macro="" textlink="">
          <xdr:nvSpPr>
            <xdr:cNvPr id="22" name="Textfeld 2"/>
            <xdr:cNvSpPr txBox="1"/>
          </xdr:nvSpPr>
          <xdr:spPr>
            <a:xfrm>
              <a:off x="2286000" y="3390900"/>
              <a:ext cx="400050" cy="4191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hu-HU" sz="2000" i="1">
                  <a:latin typeface="Arial" panose="020B0604020202020204" pitchFamily="34" charset="0"/>
                  <a:cs typeface="Arial" panose="020B0604020202020204" pitchFamily="34" charset="0"/>
                </a:rPr>
                <a:t>t</a:t>
              </a:r>
              <a:r>
                <a:rPr lang="hu-HU" sz="2000" i="1" baseline="-25000">
                  <a:latin typeface="Arial" panose="020B0604020202020204" pitchFamily="34" charset="0"/>
                  <a:cs typeface="Arial" panose="020B0604020202020204" pitchFamily="34" charset="0"/>
                </a:rPr>
                <a:t>i</a:t>
              </a:r>
            </a:p>
          </xdr:txBody>
        </xdr:sp>
        <xdr:sp macro="" textlink="">
          <xdr:nvSpPr>
            <xdr:cNvPr id="23" name="Textfeld 3"/>
            <xdr:cNvSpPr txBox="1"/>
          </xdr:nvSpPr>
          <xdr:spPr>
            <a:xfrm>
              <a:off x="3810000" y="3390900"/>
              <a:ext cx="400050" cy="4191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hu-HU" sz="2000" i="1" baseline="0">
                  <a:latin typeface="Arial" panose="020B0604020202020204" pitchFamily="34" charset="0"/>
                  <a:cs typeface="Arial" panose="020B0604020202020204" pitchFamily="34" charset="0"/>
                </a:rPr>
                <a:t>p</a:t>
              </a:r>
              <a:r>
                <a:rPr lang="hu-HU" sz="2000" i="1" baseline="-25000">
                  <a:latin typeface="Arial" panose="020B0604020202020204" pitchFamily="34" charset="0"/>
                  <a:cs typeface="Arial" panose="020B0604020202020204" pitchFamily="34" charset="0"/>
                </a:rPr>
                <a:t>i</a:t>
              </a:r>
            </a:p>
          </xdr:txBody>
        </xdr:sp>
        <xdr:cxnSp macro="">
          <xdr:nvCxnSpPr>
            <xdr:cNvPr id="24" name="Gekrümmte Verbindung 9"/>
            <xdr:cNvCxnSpPr>
              <a:stCxn id="22" idx="0"/>
              <a:endCxn id="23" idx="0"/>
            </xdr:cNvCxnSpPr>
          </xdr:nvCxnSpPr>
          <xdr:spPr>
            <a:xfrm rot="5400000" flipH="1" flipV="1">
              <a:off x="3248048" y="2628900"/>
              <a:ext cx="12624" cy="1524000"/>
            </a:xfrm>
            <a:prstGeom prst="curvedConnector3">
              <a:avLst>
                <a:gd name="adj1" fmla="val 3000000"/>
              </a:avLst>
            </a:prstGeom>
            <a:ln>
              <a:solidFill>
                <a:srgbClr val="FF0000"/>
              </a:solidFill>
              <a:headEnd type="none"/>
              <a:tailEnd type="stealth" w="lg" len="lg"/>
            </a:ln>
            <a:effectLst/>
          </xdr:spPr>
          <xdr:style>
            <a:lnRef idx="2">
              <a:schemeClr val="accent2"/>
            </a:lnRef>
            <a:fillRef idx="0">
              <a:schemeClr val="accent2"/>
            </a:fillRef>
            <a:effectRef idx="1">
              <a:schemeClr val="accent2"/>
            </a:effectRef>
            <a:fontRef idx="minor">
              <a:schemeClr val="tx1"/>
            </a:fontRef>
          </xdr:style>
        </xdr:cxnSp>
        <xdr:sp macro="" textlink="$M$67">
          <xdr:nvSpPr>
            <xdr:cNvPr id="25" name="Textfeld 23"/>
            <xdr:cNvSpPr txBox="1"/>
          </xdr:nvSpPr>
          <xdr:spPr>
            <a:xfrm>
              <a:off x="2843168" y="2745456"/>
              <a:ext cx="854528" cy="260046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fld id="{61924522-ED5E-994E-B0B8-A9120DDEBD1A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=T.DIST()</a:t>
              </a:fld>
              <a:endParaRPr lang="hu-HU" sz="1100"/>
            </a:p>
          </xdr:txBody>
        </xdr:sp>
        <xdr:cxnSp macro="">
          <xdr:nvCxnSpPr>
            <xdr:cNvPr id="26" name="Gekrümmte Verbindung 25"/>
            <xdr:cNvCxnSpPr>
              <a:stCxn id="22" idx="2"/>
              <a:endCxn id="21" idx="2"/>
            </xdr:cNvCxnSpPr>
          </xdr:nvCxnSpPr>
          <xdr:spPr>
            <a:xfrm rot="5400000">
              <a:off x="1724025" y="3048000"/>
              <a:ext cx="12700" cy="1524000"/>
            </a:xfrm>
            <a:prstGeom prst="curvedConnector3">
              <a:avLst>
                <a:gd name="adj1" fmla="val 3450000"/>
              </a:avLst>
            </a:prstGeom>
            <a:ln>
              <a:solidFill>
                <a:srgbClr val="0000FF"/>
              </a:solidFill>
              <a:tailEnd type="stealth" w="lg" len="lg"/>
            </a:ln>
            <a:effectLst/>
          </xdr:spPr>
          <xdr:style>
            <a:lnRef idx="2">
              <a:schemeClr val="accent2"/>
            </a:lnRef>
            <a:fillRef idx="0">
              <a:schemeClr val="accent2"/>
            </a:fillRef>
            <a:effectRef idx="1">
              <a:schemeClr val="accent2"/>
            </a:effectRef>
            <a:fontRef idx="minor">
              <a:schemeClr val="tx1"/>
            </a:fontRef>
          </xdr:style>
        </xdr:cxnSp>
        <xdr:cxnSp macro="">
          <xdr:nvCxnSpPr>
            <xdr:cNvPr id="27" name="Gekrümmte Verbindung 28"/>
            <xdr:cNvCxnSpPr>
              <a:stCxn id="23" idx="2"/>
              <a:endCxn id="22" idx="2"/>
            </xdr:cNvCxnSpPr>
          </xdr:nvCxnSpPr>
          <xdr:spPr>
            <a:xfrm rot="5400000">
              <a:off x="3248025" y="3048000"/>
              <a:ext cx="12700" cy="1524000"/>
            </a:xfrm>
            <a:prstGeom prst="curvedConnector3">
              <a:avLst>
                <a:gd name="adj1" fmla="val 3450000"/>
              </a:avLst>
            </a:prstGeom>
            <a:ln>
              <a:solidFill>
                <a:srgbClr val="0000FF"/>
              </a:solidFill>
              <a:tailEnd type="stealth" w="lg" len="lg"/>
            </a:ln>
            <a:effectLst/>
          </xdr:spPr>
          <xdr:style>
            <a:lnRef idx="2">
              <a:schemeClr val="accent2"/>
            </a:lnRef>
            <a:fillRef idx="0">
              <a:schemeClr val="accent2"/>
            </a:fillRef>
            <a:effectRef idx="1">
              <a:schemeClr val="accent2"/>
            </a:effectRef>
            <a:fontRef idx="minor">
              <a:schemeClr val="tx1"/>
            </a:fontRef>
          </xdr:style>
        </xdr:cxnSp>
        <xdr:sp macro="" textlink="$M$70">
          <xdr:nvSpPr>
            <xdr:cNvPr id="28" name="Textfeld 33"/>
            <xdr:cNvSpPr txBox="1"/>
          </xdr:nvSpPr>
          <xdr:spPr>
            <a:xfrm>
              <a:off x="2829772" y="4250405"/>
              <a:ext cx="862268" cy="260046"/>
            </a:xfrm>
            <a:prstGeom prst="rect">
              <a:avLst/>
            </a:prstGeom>
            <a:solidFill>
              <a:schemeClr val="accent5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fld id="{5597BF0D-0F90-924F-92A6-576B953EF9D6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=T.INV()</a:t>
              </a:fld>
              <a:endParaRPr lang="hu-HU" sz="1100"/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83973" name="Object 5" hidden="1">
                  <a:extLst>
                    <a:ext uri="{63B3BB69-23CF-44E3-9099-C40C66FF867C}">
                      <a14:compatExt spid="_x0000_s83973"/>
                    </a:ext>
                  </a:extLst>
                </xdr:cNvPr>
                <xdr:cNvSpPr/>
              </xdr:nvSpPr>
              <xdr:spPr>
                <a:xfrm>
                  <a:off x="1416555" y="4261002"/>
                  <a:ext cx="662857" cy="248571"/>
                </a:xfrm>
                <a:prstGeom prst="rect">
                  <a:avLst/>
                </a:prstGeom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83974" name="Object 6" hidden="1">
                  <a:extLst>
                    <a:ext uri="{63B3BB69-23CF-44E3-9099-C40C66FF867C}">
                      <a14:compatExt spid="_x0000_s83974"/>
                    </a:ext>
                  </a:extLst>
                </xdr:cNvPr>
                <xdr:cNvSpPr/>
              </xdr:nvSpPr>
              <xdr:spPr>
                <a:xfrm>
                  <a:off x="1496836" y="2548982"/>
                  <a:ext cx="493708" cy="451391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cxnSp macro="">
        <xdr:nvCxnSpPr>
          <xdr:cNvPr id="20" name="Curved Connector 19"/>
          <xdr:cNvCxnSpPr>
            <a:stCxn id="21" idx="0"/>
            <a:endCxn id="22" idx="0"/>
          </xdr:cNvCxnSpPr>
        </xdr:nvCxnSpPr>
        <xdr:spPr>
          <a:xfrm rot="5400000" flipH="1" flipV="1">
            <a:off x="2504568" y="18891527"/>
            <a:ext cx="12700" cy="1527661"/>
          </a:xfrm>
          <a:prstGeom prst="curvedConnector3">
            <a:avLst>
              <a:gd name="adj1" fmla="val 3000000"/>
            </a:avLst>
          </a:prstGeom>
          <a:ln>
            <a:solidFill>
              <a:srgbClr val="FF0000"/>
            </a:solidFill>
            <a:headEnd type="none"/>
            <a:tailEnd type="stealth" w="lg" len="lg"/>
          </a:ln>
          <a:effectLst/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6" Type="http://schemas.openxmlformats.org/officeDocument/2006/relationships/image" Target="../media/image2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4.bin"/><Relationship Id="rId6" Type="http://schemas.openxmlformats.org/officeDocument/2006/relationships/image" Target="../media/image2.emf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O100"/>
  <sheetViews>
    <sheetView tabSelected="1" workbookViewId="0">
      <selection activeCell="D2" sqref="D2"/>
    </sheetView>
  </sheetViews>
  <sheetFormatPr baseColWidth="10" defaultColWidth="0" defaultRowHeight="14" zeroHeight="1" x14ac:dyDescent="0"/>
  <cols>
    <col min="1" max="1" width="10.83203125" customWidth="1"/>
    <col min="2" max="2" width="3.1640625" bestFit="1" customWidth="1"/>
    <col min="3" max="3" width="36.83203125" style="1" customWidth="1"/>
    <col min="4" max="4" width="8.83203125" customWidth="1"/>
    <col min="5" max="12" width="8.6640625" customWidth="1"/>
    <col min="13" max="15" width="44.83203125" style="1" hidden="1" customWidth="1"/>
  </cols>
  <sheetData>
    <row r="1" spans="1:15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5" ht="44" customHeight="1">
      <c r="A2" s="4"/>
      <c r="B2" s="39" t="s">
        <v>24</v>
      </c>
      <c r="C2" s="40"/>
      <c r="D2" s="7" t="s">
        <v>11</v>
      </c>
      <c r="E2" s="4"/>
      <c r="F2" s="4"/>
      <c r="G2" s="4"/>
      <c r="H2" s="4"/>
      <c r="I2" s="4"/>
      <c r="J2" s="4"/>
      <c r="K2" s="4"/>
      <c r="L2" s="4"/>
      <c r="M2" s="1" t="s">
        <v>9</v>
      </c>
      <c r="N2" s="2" t="s">
        <v>10</v>
      </c>
      <c r="O2" s="3" t="s">
        <v>11</v>
      </c>
    </row>
    <row r="3" spans="1:15" ht="42">
      <c r="A3" s="4"/>
      <c r="B3" s="4"/>
      <c r="C3" s="5" t="str">
        <f>IF($D$2=$M$2,M3,IF($D$2=$N$2,N3,O3))</f>
        <v>Created by: Gergely AGÓCS PhD (Please send comments and reflections (e.g. on possible errors) to: gergelyagocs at gmail com)</v>
      </c>
      <c r="D3" s="4"/>
      <c r="E3" s="4"/>
      <c r="F3" s="4"/>
      <c r="G3" s="4"/>
      <c r="H3" s="4"/>
      <c r="I3" s="4"/>
      <c r="J3" s="4"/>
      <c r="K3" s="4"/>
      <c r="L3" s="4"/>
      <c r="M3" s="1" t="s">
        <v>34</v>
      </c>
      <c r="N3" s="2" t="s">
        <v>35</v>
      </c>
      <c r="O3" s="3" t="s">
        <v>36</v>
      </c>
    </row>
    <row r="4" spans="1:15">
      <c r="A4" s="20"/>
      <c r="B4" s="20"/>
      <c r="C4" s="38"/>
      <c r="D4" s="41"/>
      <c r="E4" s="20"/>
      <c r="F4" s="20"/>
      <c r="G4" s="4"/>
      <c r="H4" s="4"/>
      <c r="I4" s="4"/>
      <c r="J4" s="4"/>
      <c r="K4" s="4"/>
      <c r="L4" s="4"/>
      <c r="M4" s="1" t="s">
        <v>1</v>
      </c>
      <c r="N4" s="2" t="s">
        <v>0</v>
      </c>
      <c r="O4" s="3" t="s">
        <v>2</v>
      </c>
    </row>
    <row r="5" spans="1:15">
      <c r="A5" s="20"/>
      <c r="B5" s="22"/>
      <c r="C5" s="38"/>
      <c r="D5" s="38"/>
      <c r="E5" s="20"/>
      <c r="F5" s="20"/>
      <c r="G5" s="4"/>
      <c r="H5" s="4"/>
      <c r="I5" s="4"/>
      <c r="J5" s="4"/>
      <c r="K5" s="4"/>
      <c r="L5" s="4"/>
      <c r="M5" s="1" t="s">
        <v>3</v>
      </c>
      <c r="N5" s="2" t="s">
        <v>12</v>
      </c>
      <c r="O5" s="3" t="s">
        <v>16</v>
      </c>
    </row>
    <row r="6" spans="1:15" ht="28">
      <c r="A6" s="20"/>
      <c r="B6" s="22"/>
      <c r="C6" s="38"/>
      <c r="D6" s="38"/>
      <c r="E6" s="20"/>
      <c r="F6" s="20"/>
      <c r="G6" s="4"/>
      <c r="H6" s="4"/>
      <c r="I6" s="4"/>
      <c r="J6" s="4"/>
      <c r="K6" s="4"/>
      <c r="L6" s="4"/>
      <c r="M6" s="1" t="s">
        <v>7</v>
      </c>
      <c r="N6" s="2" t="s">
        <v>13</v>
      </c>
      <c r="O6" s="3" t="s">
        <v>17</v>
      </c>
    </row>
    <row r="7" spans="1:15">
      <c r="A7" s="20"/>
      <c r="B7" s="22"/>
      <c r="C7" s="38"/>
      <c r="D7" s="38"/>
      <c r="E7" s="20"/>
      <c r="F7" s="20"/>
      <c r="G7" s="4"/>
      <c r="H7" s="4"/>
      <c r="I7" s="4"/>
      <c r="J7" s="4"/>
      <c r="K7" s="4"/>
      <c r="L7" s="4"/>
      <c r="M7" s="1" t="s">
        <v>5</v>
      </c>
      <c r="N7" s="2" t="s">
        <v>14</v>
      </c>
      <c r="O7" s="3" t="s">
        <v>18</v>
      </c>
    </row>
    <row r="8" spans="1:15" ht="28">
      <c r="A8" s="20"/>
      <c r="B8" s="22"/>
      <c r="C8" s="38"/>
      <c r="D8" s="38"/>
      <c r="E8" s="20"/>
      <c r="F8" s="20"/>
      <c r="G8" s="4"/>
      <c r="H8" s="4"/>
      <c r="I8" s="4"/>
      <c r="J8" s="4"/>
      <c r="K8" s="4"/>
      <c r="L8" s="4"/>
      <c r="M8" s="1" t="s">
        <v>4</v>
      </c>
      <c r="N8" s="2" t="s">
        <v>15</v>
      </c>
      <c r="O8" s="3" t="s">
        <v>19</v>
      </c>
    </row>
    <row r="9" spans="1:15" ht="28">
      <c r="A9" s="20"/>
      <c r="B9" s="22"/>
      <c r="C9" s="38"/>
      <c r="D9" s="38"/>
      <c r="E9" s="20"/>
      <c r="F9" s="20"/>
      <c r="G9" s="4"/>
      <c r="H9" s="4"/>
      <c r="I9" s="4"/>
      <c r="J9" s="4"/>
      <c r="K9" s="4"/>
      <c r="L9" s="4"/>
      <c r="M9" s="1" t="s">
        <v>6</v>
      </c>
      <c r="N9" s="2" t="s">
        <v>20</v>
      </c>
      <c r="O9" s="3" t="s">
        <v>21</v>
      </c>
    </row>
    <row r="10" spans="1:15" ht="28">
      <c r="A10" s="20"/>
      <c r="B10" s="22"/>
      <c r="C10" s="38"/>
      <c r="D10" s="38"/>
      <c r="E10" s="20"/>
      <c r="F10" s="20"/>
      <c r="G10" s="4"/>
      <c r="H10" s="4"/>
      <c r="I10" s="4"/>
      <c r="J10" s="4"/>
      <c r="K10" s="4"/>
      <c r="L10" s="4"/>
      <c r="M10" s="1" t="s">
        <v>28</v>
      </c>
      <c r="N10" s="2" t="s">
        <v>25</v>
      </c>
      <c r="O10" s="3" t="s">
        <v>27</v>
      </c>
    </row>
    <row r="11" spans="1:15">
      <c r="A11" s="20"/>
      <c r="B11" s="22"/>
      <c r="C11" s="38"/>
      <c r="D11" s="38"/>
      <c r="E11" s="20"/>
      <c r="F11" s="20"/>
      <c r="G11" s="4"/>
      <c r="H11" s="4"/>
      <c r="I11" s="4"/>
      <c r="J11" s="4"/>
      <c r="K11" s="4"/>
      <c r="L11" s="4"/>
      <c r="M11" s="1" t="s">
        <v>41</v>
      </c>
      <c r="N11" s="2" t="s">
        <v>42</v>
      </c>
      <c r="O11" s="3" t="s">
        <v>43</v>
      </c>
    </row>
    <row r="12" spans="1:15" ht="42">
      <c r="A12" s="20"/>
      <c r="B12" s="22"/>
      <c r="C12" s="38"/>
      <c r="D12" s="38"/>
      <c r="E12" s="20"/>
      <c r="F12" s="20"/>
      <c r="G12" s="4"/>
      <c r="H12" s="4"/>
      <c r="I12" s="4"/>
      <c r="J12" s="4"/>
      <c r="K12" s="4"/>
      <c r="L12" s="4"/>
      <c r="M12" s="1" t="s">
        <v>8</v>
      </c>
      <c r="N12" s="2" t="s">
        <v>26</v>
      </c>
      <c r="O12" s="3" t="s">
        <v>29</v>
      </c>
    </row>
    <row r="13" spans="1:15" ht="28">
      <c r="A13" s="20"/>
      <c r="B13" s="22"/>
      <c r="C13" s="38"/>
      <c r="D13" s="38"/>
      <c r="E13" s="20"/>
      <c r="F13" s="20"/>
      <c r="G13" s="4"/>
      <c r="H13" s="4"/>
      <c r="I13" s="4"/>
      <c r="J13" s="4"/>
      <c r="K13" s="4"/>
      <c r="L13" s="4"/>
      <c r="M13" s="1" t="s">
        <v>31</v>
      </c>
      <c r="N13" s="2" t="s">
        <v>32</v>
      </c>
      <c r="O13" s="3" t="s">
        <v>30</v>
      </c>
    </row>
    <row r="14" spans="1:15">
      <c r="A14" s="20"/>
      <c r="B14" s="20"/>
      <c r="C14" s="21"/>
      <c r="D14" s="20"/>
      <c r="E14" s="20"/>
      <c r="F14" s="20"/>
      <c r="G14" s="4"/>
      <c r="H14" s="4"/>
      <c r="I14" s="4"/>
      <c r="J14" s="4"/>
      <c r="K14" s="4"/>
      <c r="L14" s="4"/>
    </row>
    <row r="15" spans="1:15" hidden="1"/>
    <row r="16" spans="1:15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</sheetData>
  <mergeCells count="11">
    <mergeCell ref="C10:D10"/>
    <mergeCell ref="C11:D11"/>
    <mergeCell ref="C12:D12"/>
    <mergeCell ref="C13:D13"/>
    <mergeCell ref="B2:C2"/>
    <mergeCell ref="C4:D4"/>
    <mergeCell ref="C5:D5"/>
    <mergeCell ref="C6:D6"/>
    <mergeCell ref="C7:D7"/>
    <mergeCell ref="C8:D8"/>
    <mergeCell ref="C9:D9"/>
  </mergeCells>
  <dataValidations count="1">
    <dataValidation type="list" allowBlank="1" showInputMessage="1" showErrorMessage="1" sqref="D2">
      <formula1>nyelv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80"/>
  <sheetViews>
    <sheetView workbookViewId="0"/>
  </sheetViews>
  <sheetFormatPr baseColWidth="10" defaultColWidth="0" defaultRowHeight="14" customHeight="1" zeroHeight="1" x14ac:dyDescent="0"/>
  <cols>
    <col min="1" max="1" width="8.83203125" customWidth="1"/>
    <col min="2" max="2" width="60.83203125" customWidth="1"/>
    <col min="3" max="3" width="10" customWidth="1"/>
    <col min="4" max="4" width="3.83203125" customWidth="1"/>
    <col min="5" max="5" width="8.83203125" customWidth="1"/>
    <col min="6" max="6" width="12.1640625" customWidth="1"/>
    <col min="7" max="12" width="8.83203125" customWidth="1"/>
    <col min="13" max="15" width="19.83203125" hidden="1"/>
    <col min="16" max="16384" width="8.83203125" hidden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5" ht="18">
      <c r="A2" s="18"/>
      <c r="B2" s="6" t="str">
        <f>IF(T!$D$2=T!$M$2,M2,IF(T!$D$2=T!$N$2,N2,O2))</f>
        <v>Give the asked values in the green cells.</v>
      </c>
      <c r="C2" s="4"/>
      <c r="D2" s="4"/>
      <c r="E2" s="4"/>
      <c r="F2" s="18"/>
      <c r="G2" s="18"/>
      <c r="H2" s="18"/>
      <c r="I2" s="18"/>
      <c r="J2" s="27"/>
      <c r="K2" s="18"/>
      <c r="L2" s="18"/>
      <c r="M2" s="11" t="s">
        <v>22</v>
      </c>
      <c r="N2" s="12" t="s">
        <v>33</v>
      </c>
      <c r="O2" s="13" t="s">
        <v>23</v>
      </c>
    </row>
    <row r="3" spans="1:15">
      <c r="A3" s="18"/>
      <c r="B3" s="18"/>
      <c r="C3" s="18"/>
      <c r="D3" s="18"/>
      <c r="E3" s="18"/>
      <c r="F3" s="18"/>
      <c r="G3" s="18"/>
      <c r="H3" s="18"/>
      <c r="I3" s="18"/>
      <c r="J3" s="27"/>
      <c r="K3" s="18"/>
      <c r="L3" s="18"/>
    </row>
    <row r="4" spans="1:15" ht="28">
      <c r="A4" s="18"/>
      <c r="B4" s="15" t="str">
        <f>IF(T!$D$2=T!$M$2,M4,IF(T!$D$2=T!$N$2,N4,O4))</f>
        <v>We would like the study the human stature (i.e. body height) as a (normally distributed) random variable.</v>
      </c>
      <c r="C4" s="18"/>
      <c r="D4" s="18"/>
      <c r="E4" s="18"/>
      <c r="F4" s="18"/>
      <c r="G4" s="18"/>
      <c r="H4" s="18"/>
      <c r="I4" s="18"/>
      <c r="J4" s="27"/>
      <c r="K4" s="18"/>
      <c r="L4" s="18"/>
      <c r="M4" t="s">
        <v>59</v>
      </c>
      <c r="N4" t="s">
        <v>81</v>
      </c>
      <c r="O4" t="s">
        <v>148</v>
      </c>
    </row>
    <row r="5" spans="1:15">
      <c r="A5" s="18"/>
      <c r="B5" s="17" t="str">
        <f>IF(T!$D$2=T!$M$2,M5,IF(T!$D$2=T!$N$2,N5,O5))</f>
        <v>So we took a sample of ten.</v>
      </c>
      <c r="C5" s="18"/>
      <c r="D5" s="18"/>
      <c r="E5" s="18"/>
      <c r="F5" s="18"/>
      <c r="G5" s="18"/>
      <c r="H5" s="18"/>
      <c r="I5" s="18"/>
      <c r="J5" s="27"/>
      <c r="K5" s="18"/>
      <c r="L5" s="18"/>
      <c r="M5" t="s">
        <v>44</v>
      </c>
      <c r="N5" t="s">
        <v>82</v>
      </c>
      <c r="O5" t="s">
        <v>129</v>
      </c>
    </row>
    <row r="6" spans="1:15">
      <c r="A6" s="18"/>
      <c r="B6" s="16" t="str">
        <f>IF(T!$D$2=T!$M$2,M6,IF(T!$D$2=T!$N$2,N6,O6))</f>
        <v>The measured values are the following:</v>
      </c>
      <c r="C6" s="18"/>
      <c r="D6" s="18"/>
      <c r="E6" s="18"/>
      <c r="F6" s="18"/>
      <c r="G6" s="18"/>
      <c r="H6" s="18"/>
      <c r="I6" s="18"/>
      <c r="J6" s="27"/>
      <c r="K6" s="18"/>
      <c r="L6" s="18"/>
      <c r="M6" t="s">
        <v>45</v>
      </c>
      <c r="N6" t="s">
        <v>83</v>
      </c>
      <c r="O6" t="s">
        <v>130</v>
      </c>
    </row>
    <row r="7" spans="1:15">
      <c r="A7" s="18"/>
      <c r="B7" s="18"/>
      <c r="C7" s="18"/>
      <c r="D7" s="18"/>
      <c r="E7" s="18"/>
      <c r="F7" s="18"/>
      <c r="G7" s="18"/>
      <c r="H7" s="18"/>
      <c r="I7" s="18"/>
      <c r="J7" s="27"/>
      <c r="K7" s="18"/>
      <c r="L7" s="18"/>
      <c r="M7" t="s">
        <v>150</v>
      </c>
      <c r="N7" t="s">
        <v>84</v>
      </c>
      <c r="O7" t="s">
        <v>84</v>
      </c>
    </row>
    <row r="8" spans="1:15">
      <c r="A8" s="18"/>
      <c r="B8" s="10" t="str">
        <f>IF(T!$D$2=T!$M$2,M7,IF(T!$D$2=T!$N$2,N7,O7))</f>
        <v>No.</v>
      </c>
      <c r="C8" s="9" t="str">
        <f>IF(T!$D$2=T!$M$2,M8,IF(T!$D$2=T!$N$2,N8,O8))</f>
        <v>stature /cm</v>
      </c>
      <c r="D8" s="18"/>
      <c r="E8" s="18"/>
      <c r="F8" s="18"/>
      <c r="G8" s="18"/>
      <c r="H8" s="18"/>
      <c r="I8" s="18"/>
      <c r="J8" s="27"/>
      <c r="K8" s="18"/>
      <c r="L8" s="18"/>
      <c r="M8" t="s">
        <v>151</v>
      </c>
      <c r="N8" t="s">
        <v>85</v>
      </c>
      <c r="O8" t="s">
        <v>149</v>
      </c>
    </row>
    <row r="9" spans="1:15">
      <c r="A9" s="18"/>
      <c r="B9" s="10">
        <v>1</v>
      </c>
      <c r="C9" s="10">
        <v>155</v>
      </c>
      <c r="D9" s="18"/>
      <c r="E9" s="18"/>
      <c r="F9" s="18"/>
      <c r="G9" s="18"/>
      <c r="H9" s="18"/>
      <c r="I9" s="18"/>
      <c r="J9" s="27"/>
      <c r="K9" s="18"/>
      <c r="L9" s="18"/>
      <c r="M9" t="s">
        <v>70</v>
      </c>
      <c r="N9" t="s">
        <v>86</v>
      </c>
      <c r="O9" t="s">
        <v>131</v>
      </c>
    </row>
    <row r="10" spans="1:15">
      <c r="A10" s="18"/>
      <c r="B10" s="10">
        <v>2</v>
      </c>
      <c r="C10" s="10">
        <v>178</v>
      </c>
      <c r="D10" s="18"/>
      <c r="E10" s="18"/>
      <c r="F10" s="18"/>
      <c r="G10" s="18"/>
      <c r="H10" s="18"/>
      <c r="I10" s="18"/>
      <c r="J10" s="27"/>
      <c r="K10" s="18"/>
      <c r="L10" s="18"/>
    </row>
    <row r="11" spans="1:15">
      <c r="A11" s="18"/>
      <c r="B11" s="10">
        <v>3</v>
      </c>
      <c r="C11" s="10">
        <v>192</v>
      </c>
      <c r="D11" s="18"/>
      <c r="E11" s="18"/>
      <c r="F11" s="18"/>
      <c r="G11" s="18"/>
      <c r="H11" s="18"/>
      <c r="I11" s="18"/>
      <c r="J11" s="27"/>
      <c r="K11" s="18"/>
      <c r="L11" s="18"/>
      <c r="M11" t="s">
        <v>56</v>
      </c>
      <c r="N11" t="s">
        <v>89</v>
      </c>
      <c r="O11" t="s">
        <v>133</v>
      </c>
    </row>
    <row r="12" spans="1:15">
      <c r="A12" s="18"/>
      <c r="B12" s="10">
        <v>4</v>
      </c>
      <c r="C12" s="10">
        <v>172</v>
      </c>
      <c r="D12" s="18"/>
      <c r="E12" s="18"/>
      <c r="F12" s="18"/>
      <c r="G12" s="18"/>
      <c r="H12" s="18"/>
      <c r="I12" s="18"/>
      <c r="J12" s="27"/>
      <c r="K12" s="18"/>
      <c r="L12" s="18"/>
      <c r="M12" t="s">
        <v>60</v>
      </c>
      <c r="N12" t="s">
        <v>90</v>
      </c>
      <c r="O12" t="s">
        <v>132</v>
      </c>
    </row>
    <row r="13" spans="1:15">
      <c r="A13" s="18"/>
      <c r="B13" s="10">
        <v>5</v>
      </c>
      <c r="C13" s="10">
        <v>175</v>
      </c>
      <c r="D13" s="18"/>
      <c r="E13" s="18"/>
      <c r="F13" s="18"/>
      <c r="G13" s="18"/>
      <c r="H13" s="18"/>
      <c r="I13" s="18"/>
      <c r="J13" s="27"/>
      <c r="K13" s="18"/>
      <c r="L13" s="18"/>
      <c r="M13" t="s">
        <v>61</v>
      </c>
      <c r="N13" t="s">
        <v>91</v>
      </c>
      <c r="O13" t="s">
        <v>134</v>
      </c>
    </row>
    <row r="14" spans="1:15">
      <c r="A14" s="18"/>
      <c r="B14" s="10">
        <v>6</v>
      </c>
      <c r="C14" s="10">
        <v>163</v>
      </c>
      <c r="D14" s="18"/>
      <c r="E14" s="18"/>
      <c r="F14" s="18"/>
      <c r="G14" s="18"/>
      <c r="H14" s="18"/>
      <c r="I14" s="18"/>
      <c r="J14" s="27"/>
      <c r="K14" s="18"/>
      <c r="L14" s="18"/>
      <c r="M14" t="s">
        <v>62</v>
      </c>
      <c r="N14" t="s">
        <v>92</v>
      </c>
      <c r="O14" t="s">
        <v>135</v>
      </c>
    </row>
    <row r="15" spans="1:15">
      <c r="A15" s="18"/>
      <c r="B15" s="10">
        <v>7</v>
      </c>
      <c r="C15" s="10">
        <v>170</v>
      </c>
      <c r="D15" s="18"/>
      <c r="E15" s="18"/>
      <c r="F15" s="18"/>
      <c r="G15" s="18"/>
      <c r="H15" s="18"/>
      <c r="I15" s="18"/>
      <c r="J15" s="27"/>
      <c r="K15" s="18"/>
      <c r="L15" s="18"/>
    </row>
    <row r="16" spans="1:15">
      <c r="A16" s="18"/>
      <c r="B16" s="10">
        <v>8</v>
      </c>
      <c r="C16" s="10">
        <v>164</v>
      </c>
      <c r="D16" s="18"/>
      <c r="E16" s="18"/>
      <c r="F16" s="18"/>
      <c r="G16" s="18"/>
      <c r="H16" s="18"/>
      <c r="I16" s="18"/>
      <c r="J16" s="27"/>
      <c r="K16" s="18"/>
      <c r="L16" s="18"/>
      <c r="M16" t="s">
        <v>76</v>
      </c>
      <c r="N16" t="s">
        <v>93</v>
      </c>
      <c r="O16" t="s">
        <v>136</v>
      </c>
    </row>
    <row r="17" spans="1:15">
      <c r="A17" s="18"/>
      <c r="B17" s="10">
        <v>9</v>
      </c>
      <c r="C17" s="10">
        <v>163</v>
      </c>
      <c r="D17" s="18"/>
      <c r="E17" s="36"/>
      <c r="F17" s="36"/>
      <c r="G17" s="36"/>
      <c r="H17" s="36"/>
      <c r="I17" s="36"/>
      <c r="J17" s="36"/>
      <c r="K17" s="36"/>
      <c r="L17" s="18"/>
      <c r="M17" t="s">
        <v>58</v>
      </c>
      <c r="N17" t="s">
        <v>94</v>
      </c>
      <c r="O17" t="s">
        <v>137</v>
      </c>
    </row>
    <row r="18" spans="1:15">
      <c r="A18" s="18"/>
      <c r="B18" s="10">
        <v>10</v>
      </c>
      <c r="C18" s="10">
        <v>182</v>
      </c>
      <c r="D18" s="18"/>
      <c r="E18" s="36"/>
      <c r="F18" s="36"/>
      <c r="G18" s="36"/>
      <c r="H18" s="36"/>
      <c r="I18" s="36"/>
      <c r="J18" s="36"/>
      <c r="K18" s="36"/>
      <c r="L18" s="18"/>
      <c r="M18" t="s">
        <v>95</v>
      </c>
      <c r="N18" t="s">
        <v>96</v>
      </c>
      <c r="O18" t="s">
        <v>138</v>
      </c>
    </row>
    <row r="19" spans="1:15">
      <c r="A19" s="18"/>
      <c r="B19" s="18"/>
      <c r="C19" s="18"/>
      <c r="D19" s="18"/>
      <c r="E19" s="36"/>
      <c r="F19" s="36"/>
      <c r="G19" s="36"/>
      <c r="H19" s="36"/>
      <c r="I19" s="36"/>
      <c r="J19" s="36"/>
      <c r="K19" s="36"/>
      <c r="L19" s="18"/>
    </row>
    <row r="20" spans="1:15">
      <c r="A20" s="18"/>
      <c r="B20" s="5" t="str">
        <f>IF(T!$D$2=T!$M$2,M9,IF(T!$D$2=T!$N$2,N9,O9))</f>
        <v>Point estimation of the parameters:</v>
      </c>
      <c r="C20" s="18"/>
      <c r="D20" s="18"/>
      <c r="E20" s="36"/>
      <c r="F20" s="36"/>
      <c r="G20" s="36"/>
      <c r="H20" s="36"/>
      <c r="I20" s="36"/>
      <c r="J20" s="36"/>
      <c r="K20" s="36"/>
      <c r="L20" s="18"/>
      <c r="M20" t="s">
        <v>48</v>
      </c>
      <c r="N20" t="s">
        <v>113</v>
      </c>
      <c r="O20" t="s">
        <v>139</v>
      </c>
    </row>
    <row r="21" spans="1:15">
      <c r="A21" s="18"/>
      <c r="B21" s="32" t="str">
        <f>IF(T!$D$2=T!$M$2,M11,IF(T!$D$2=T!$N$2,N11,O11))</f>
        <v>Give a point estimation for …</v>
      </c>
      <c r="C21" s="33"/>
      <c r="D21" s="18"/>
      <c r="E21" s="36"/>
      <c r="F21" s="36"/>
      <c r="G21" s="36"/>
      <c r="H21" s="36"/>
      <c r="I21" s="36"/>
      <c r="J21" s="36"/>
      <c r="K21" s="36"/>
      <c r="L21" s="18"/>
      <c r="M21" t="s">
        <v>49</v>
      </c>
      <c r="N21" t="s">
        <v>97</v>
      </c>
      <c r="O21" t="s">
        <v>140</v>
      </c>
    </row>
    <row r="22" spans="1:15">
      <c r="A22" s="18"/>
      <c r="B22" s="9" t="str">
        <f>IF(T!$D$2=T!$M$2,M12,IF(T!$D$2=T!$N$2,N12,O12))</f>
        <v>… the expected value of the random variable. (cm)</v>
      </c>
      <c r="C22" s="8"/>
      <c r="D22" s="19" t="str">
        <f>IF(C22="","×",IF(C22='1m'!C22,"✓","×"))</f>
        <v>×</v>
      </c>
      <c r="E22" s="36"/>
      <c r="F22" s="36"/>
      <c r="G22" s="36"/>
      <c r="H22" s="36"/>
      <c r="I22" s="36"/>
      <c r="J22" s="36"/>
      <c r="K22" s="36"/>
      <c r="L22" s="18"/>
      <c r="M22" t="s">
        <v>50</v>
      </c>
      <c r="N22" t="s">
        <v>98</v>
      </c>
      <c r="O22" t="s">
        <v>141</v>
      </c>
    </row>
    <row r="23" spans="1:15">
      <c r="A23" s="18"/>
      <c r="B23" s="9" t="str">
        <f>IF(T!$D$2=T!$M$2,M13,IF(T!$D$2=T!$N$2,N13,O13))</f>
        <v>… the theoretical standard deviation of the random variable. (cm)</v>
      </c>
      <c r="C23" s="8"/>
      <c r="D23" s="19" t="str">
        <f>IF(C23="","×",IF(C23='1m'!C23,"✓","×"))</f>
        <v>×</v>
      </c>
      <c r="E23" s="36"/>
      <c r="F23" s="36"/>
      <c r="G23" s="36"/>
      <c r="H23" s="36"/>
      <c r="I23" s="36"/>
      <c r="J23" s="36"/>
      <c r="K23" s="36"/>
      <c r="L23" s="18"/>
      <c r="M23" t="s">
        <v>51</v>
      </c>
      <c r="N23" t="s">
        <v>99</v>
      </c>
      <c r="O23" t="s">
        <v>142</v>
      </c>
    </row>
    <row r="24" spans="1:15">
      <c r="A24" s="18"/>
      <c r="B24" s="9" t="str">
        <f>IF(T!$D$2=T!$M$2,M14,IF(T!$D$2=T!$N$2,N14,O14))</f>
        <v>… the theoretical variance of the random variable. (cm^2)</v>
      </c>
      <c r="C24" s="8"/>
      <c r="D24" s="19" t="str">
        <f>IF(C24="","×",IF(C24='1m'!C24,"✓","×"))</f>
        <v>×</v>
      </c>
      <c r="E24" s="36"/>
      <c r="F24" s="36"/>
      <c r="G24" s="36"/>
      <c r="H24" s="36"/>
      <c r="I24" s="36"/>
      <c r="J24" s="36"/>
      <c r="K24" s="36"/>
      <c r="L24" s="18"/>
      <c r="M24" t="s">
        <v>52</v>
      </c>
      <c r="N24" t="s">
        <v>100</v>
      </c>
      <c r="O24" t="s">
        <v>143</v>
      </c>
    </row>
    <row r="25" spans="1:15">
      <c r="A25" s="18"/>
      <c r="B25" s="25"/>
      <c r="C25" s="18"/>
      <c r="D25" s="18"/>
      <c r="E25" s="36"/>
      <c r="F25" s="36"/>
      <c r="G25" s="36"/>
      <c r="H25" s="36"/>
      <c r="I25" s="36"/>
      <c r="J25" s="36"/>
      <c r="K25" s="36"/>
      <c r="L25" s="18"/>
      <c r="M25" t="s">
        <v>53</v>
      </c>
      <c r="N25" t="s">
        <v>101</v>
      </c>
      <c r="O25" t="s">
        <v>144</v>
      </c>
    </row>
    <row r="26" spans="1:15" ht="16">
      <c r="A26" s="18"/>
      <c r="B26" s="5" t="s">
        <v>87</v>
      </c>
      <c r="C26" s="18"/>
      <c r="D26" s="18"/>
      <c r="E26" s="36"/>
      <c r="F26" s="36"/>
      <c r="G26" s="36"/>
      <c r="H26" s="36"/>
      <c r="I26" s="36"/>
      <c r="J26" s="36"/>
      <c r="K26" s="36"/>
      <c r="L26" s="18"/>
      <c r="M26" t="s">
        <v>54</v>
      </c>
      <c r="N26" t="s">
        <v>102</v>
      </c>
      <c r="O26" t="s">
        <v>145</v>
      </c>
    </row>
    <row r="27" spans="1:15" ht="28">
      <c r="A27" s="18"/>
      <c r="B27" s="32" t="str">
        <f>IF(T!$D$2=T!$M$2,M20,IF(T!$D$2=T!$N$2,N20,O20))</f>
        <v>What is the probability that the body height of a randomly chosen person falls …</v>
      </c>
      <c r="C27" s="33"/>
      <c r="D27" s="18"/>
      <c r="E27" s="36"/>
      <c r="F27" s="36"/>
      <c r="G27" s="36"/>
      <c r="H27" s="36"/>
      <c r="I27" s="36"/>
      <c r="J27" s="36"/>
      <c r="K27" s="36"/>
      <c r="L27" s="18"/>
      <c r="M27" t="s">
        <v>55</v>
      </c>
      <c r="N27" t="s">
        <v>103</v>
      </c>
      <c r="O27" t="s">
        <v>146</v>
      </c>
    </row>
    <row r="28" spans="1:15">
      <c r="A28" s="18"/>
      <c r="B28" s="9" t="str">
        <f>IF(T!$D$2=T!$M$2,M21,IF(T!$D$2=T!$N$2,N21,O21))</f>
        <v>… below 175 cm?</v>
      </c>
      <c r="C28" s="8"/>
      <c r="D28" s="19" t="str">
        <f>IF(C28="","×",IF(C28='1m'!C28,"✓","×"))</f>
        <v>×</v>
      </c>
      <c r="E28" s="36"/>
      <c r="F28" s="36"/>
      <c r="G28" s="36"/>
      <c r="H28" s="36"/>
      <c r="I28" s="36"/>
      <c r="J28" s="36"/>
      <c r="K28" s="36"/>
      <c r="L28" s="18"/>
    </row>
    <row r="29" spans="1:15">
      <c r="A29" s="18"/>
      <c r="B29" s="9" t="str">
        <f>IF(T!$D$2=T!$M$2,M22,IF(T!$D$2=T!$N$2,N22,O22))</f>
        <v>… below 200 cm?</v>
      </c>
      <c r="C29" s="8"/>
      <c r="D29" s="19" t="str">
        <f>IF(C29="","×",IF(C29='1m'!C29,"✓","×"))</f>
        <v>×</v>
      </c>
      <c r="E29" s="36"/>
      <c r="F29" s="36"/>
      <c r="G29" s="36"/>
      <c r="H29" s="36"/>
      <c r="I29" s="36"/>
      <c r="J29" s="36"/>
      <c r="K29" s="36"/>
      <c r="L29" s="18"/>
      <c r="M29" t="s">
        <v>153</v>
      </c>
      <c r="N29" t="s">
        <v>152</v>
      </c>
      <c r="O29" t="s">
        <v>158</v>
      </c>
    </row>
    <row r="30" spans="1:15">
      <c r="A30" s="18"/>
      <c r="B30" s="9" t="str">
        <f>IF(T!$D$2=T!$M$2,M23,IF(T!$D$2=T!$N$2,N23,O23))</f>
        <v>… above 160 cm?</v>
      </c>
      <c r="C30" s="8"/>
      <c r="D30" s="19" t="str">
        <f>IF(C30="","×",IF(C30='1m'!C30,"✓","×"))</f>
        <v>×</v>
      </c>
      <c r="E30" s="36"/>
      <c r="F30" s="36"/>
      <c r="G30" s="36"/>
      <c r="H30" s="36"/>
      <c r="I30" s="36"/>
      <c r="J30" s="36"/>
      <c r="K30" s="36"/>
      <c r="L30" s="18"/>
      <c r="M30" t="s">
        <v>57</v>
      </c>
      <c r="N30" t="s">
        <v>112</v>
      </c>
      <c r="O30" t="s">
        <v>147</v>
      </c>
    </row>
    <row r="31" spans="1:15">
      <c r="A31" s="18"/>
      <c r="B31" s="9" t="str">
        <f>IF(T!$D$2=T!$M$2,M24,IF(T!$D$2=T!$N$2,N24,O24))</f>
        <v>… above 185 cm?</v>
      </c>
      <c r="C31" s="8"/>
      <c r="D31" s="19" t="str">
        <f>IF(C31="","×",IF(C31='1m'!C31,"✓","×"))</f>
        <v>×</v>
      </c>
      <c r="E31" s="36"/>
      <c r="F31" s="36"/>
      <c r="G31" s="36"/>
      <c r="H31" s="36"/>
      <c r="I31" s="36"/>
      <c r="J31" s="36"/>
      <c r="K31" s="36"/>
      <c r="L31" s="18"/>
      <c r="M31" t="s">
        <v>105</v>
      </c>
      <c r="N31" t="s">
        <v>104</v>
      </c>
      <c r="O31" t="s">
        <v>154</v>
      </c>
    </row>
    <row r="32" spans="1:15">
      <c r="A32" s="18"/>
      <c r="B32" s="9" t="str">
        <f>IF(T!$D$2=T!$M$2,M25,IF(T!$D$2=T!$N$2,N25,O25))</f>
        <v>… between 180 cm and 190 cm?</v>
      </c>
      <c r="C32" s="8"/>
      <c r="D32" s="19" t="str">
        <f>IF(C32="","×",IF(C32='1m'!C32,"✓","×"))</f>
        <v>×</v>
      </c>
      <c r="E32" s="36"/>
      <c r="F32" s="36"/>
      <c r="G32" s="36"/>
      <c r="H32" s="36"/>
      <c r="I32" s="36"/>
      <c r="J32" s="36"/>
      <c r="K32" s="36"/>
      <c r="L32" s="18"/>
      <c r="M32" t="s">
        <v>106</v>
      </c>
      <c r="N32" t="s">
        <v>108</v>
      </c>
      <c r="O32" t="s">
        <v>155</v>
      </c>
    </row>
    <row r="33" spans="1:15">
      <c r="A33" s="18"/>
      <c r="B33" s="9" t="str">
        <f>IF(T!$D$2=T!$M$2,M26,IF(T!$D$2=T!$N$2,N26,O26))</f>
        <v>… between 155 cm and 192 cm?</v>
      </c>
      <c r="C33" s="8"/>
      <c r="D33" s="19" t="str">
        <f>IF(C33="","×",IF(C33='1m'!C33,"✓","×"))</f>
        <v>×</v>
      </c>
      <c r="E33" s="36"/>
      <c r="F33" s="36"/>
      <c r="G33" s="36"/>
      <c r="H33" s="36"/>
      <c r="I33" s="36"/>
      <c r="J33" s="36"/>
      <c r="K33" s="36"/>
      <c r="L33" s="18"/>
      <c r="M33" t="s">
        <v>107</v>
      </c>
      <c r="N33" t="s">
        <v>109</v>
      </c>
      <c r="O33" t="s">
        <v>156</v>
      </c>
    </row>
    <row r="34" spans="1:15">
      <c r="A34" s="18"/>
      <c r="B34" s="9" t="str">
        <f>IF(T!$D$2=T!$M$2,M27,IF(T!$D$2=T!$N$2,N27,O27))</f>
        <v>… outside the 150 cm and 200 cm interval?</v>
      </c>
      <c r="C34" s="8"/>
      <c r="D34" s="19" t="str">
        <f>IF(C34="","×",IF(C34='1m'!C34,"✓","×"))</f>
        <v>×</v>
      </c>
      <c r="E34" s="36"/>
      <c r="F34" s="36"/>
      <c r="G34" s="36"/>
      <c r="H34" s="36"/>
      <c r="I34" s="36"/>
      <c r="J34" s="36"/>
      <c r="K34" s="36"/>
      <c r="L34" s="18"/>
    </row>
    <row r="35" spans="1:15">
      <c r="A35" s="18"/>
      <c r="B35" s="25"/>
      <c r="C35" s="18"/>
      <c r="D35" s="18"/>
      <c r="E35" s="36"/>
      <c r="F35" s="36"/>
      <c r="G35" s="36"/>
      <c r="H35" s="36"/>
      <c r="I35" s="36"/>
      <c r="J35" s="36"/>
      <c r="K35" s="36"/>
      <c r="L35" s="18"/>
      <c r="M35" t="s">
        <v>68</v>
      </c>
      <c r="N35" t="s">
        <v>110</v>
      </c>
      <c r="O35" t="s">
        <v>159</v>
      </c>
    </row>
    <row r="36" spans="1:15">
      <c r="A36" s="18"/>
      <c r="B36" s="32" t="str">
        <f>IF(T!$D$2=T!$M$2,M30,IF(T!$D$2=T!$N$2,N30,O30))</f>
        <v>The stature of a person is 167 cm.</v>
      </c>
      <c r="C36" s="33"/>
      <c r="D36" s="18"/>
      <c r="E36" s="36"/>
      <c r="F36" s="36"/>
      <c r="G36" s="36"/>
      <c r="H36" s="36"/>
      <c r="I36" s="36"/>
      <c r="J36" s="36"/>
      <c r="K36" s="36"/>
      <c r="L36" s="18"/>
      <c r="M36" t="s">
        <v>63</v>
      </c>
      <c r="N36" t="s">
        <v>111</v>
      </c>
      <c r="O36" t="s">
        <v>160</v>
      </c>
    </row>
    <row r="37" spans="1:15">
      <c r="A37" s="18"/>
      <c r="B37" s="9" t="str">
        <f>IF(T!$D$2=T!$M$2,M31,IF(T!$D$2=T!$N$2,N31,O31))</f>
        <v>To which stature quartile does s/he belong to? (1–4)</v>
      </c>
      <c r="C37" s="8"/>
      <c r="D37" s="19" t="str">
        <f>IF(C37="","×",IF(C37='1m'!C37,"✓","×"))</f>
        <v>×</v>
      </c>
      <c r="E37" s="36"/>
      <c r="F37" s="36"/>
      <c r="G37" s="36"/>
      <c r="H37" s="36"/>
      <c r="I37" s="36"/>
      <c r="J37" s="36"/>
      <c r="K37" s="36"/>
      <c r="L37" s="18"/>
      <c r="M37" t="s">
        <v>64</v>
      </c>
      <c r="N37" t="s">
        <v>114</v>
      </c>
      <c r="O37" t="s">
        <v>161</v>
      </c>
    </row>
    <row r="38" spans="1:15">
      <c r="A38" s="18"/>
      <c r="B38" s="9" t="str">
        <f>IF(T!$D$2=T!$M$2,M32,IF(T!$D$2=T!$N$2,N32,O32))</f>
        <v>To which stature quintile does s/he belong to? (1–5)</v>
      </c>
      <c r="C38" s="8"/>
      <c r="D38" s="19" t="str">
        <f>IF(C38="","×",IF(C38='1m'!C38,"✓","×"))</f>
        <v>×</v>
      </c>
      <c r="E38" s="36"/>
      <c r="F38" s="36"/>
      <c r="G38" s="36"/>
      <c r="H38" s="36"/>
      <c r="I38" s="36"/>
      <c r="J38" s="36"/>
      <c r="K38" s="36"/>
      <c r="L38" s="18"/>
      <c r="M38" t="s">
        <v>65</v>
      </c>
      <c r="N38" t="s">
        <v>115</v>
      </c>
      <c r="O38" t="s">
        <v>162</v>
      </c>
    </row>
    <row r="39" spans="1:15">
      <c r="A39" s="18"/>
      <c r="B39" s="9" t="str">
        <f>IF(T!$D$2=T!$M$2,M33,IF(T!$D$2=T!$N$2,N33,O33))</f>
        <v>To which stature decile does s/he belong to? (1–10)</v>
      </c>
      <c r="C39" s="8"/>
      <c r="D39" s="19" t="str">
        <f>IF(C39="","×",IF(C39='1m'!C39,"✓","×"))</f>
        <v>×</v>
      </c>
      <c r="E39" s="36"/>
      <c r="F39" s="36"/>
      <c r="G39" s="36"/>
      <c r="H39" s="36"/>
      <c r="I39" s="36"/>
      <c r="J39" s="36"/>
      <c r="K39" s="36"/>
      <c r="L39" s="18"/>
      <c r="M39" t="s">
        <v>66</v>
      </c>
      <c r="N39" t="s">
        <v>116</v>
      </c>
      <c r="O39" t="s">
        <v>163</v>
      </c>
    </row>
    <row r="40" spans="1:15">
      <c r="A40" s="18"/>
      <c r="B40" s="25"/>
      <c r="C40" s="18"/>
      <c r="D40" s="18"/>
      <c r="E40" s="36"/>
      <c r="F40" s="36"/>
      <c r="G40" s="36"/>
      <c r="H40" s="36"/>
      <c r="I40" s="36"/>
      <c r="J40" s="36"/>
      <c r="K40" s="36"/>
      <c r="L40" s="18"/>
      <c r="M40" t="s">
        <v>67</v>
      </c>
      <c r="N40" t="s">
        <v>117</v>
      </c>
      <c r="O40" t="s">
        <v>164</v>
      </c>
    </row>
    <row r="41" spans="1:15" ht="16">
      <c r="A41" s="18"/>
      <c r="B41" s="5" t="s">
        <v>88</v>
      </c>
      <c r="C41" s="18"/>
      <c r="D41" s="18"/>
      <c r="E41" s="36"/>
      <c r="F41" s="36"/>
      <c r="G41" s="36"/>
      <c r="H41" s="36"/>
      <c r="I41" s="36"/>
      <c r="J41" s="36"/>
      <c r="K41" s="36"/>
      <c r="L41" s="18"/>
      <c r="M41" t="s">
        <v>69</v>
      </c>
      <c r="N41" t="s">
        <v>118</v>
      </c>
      <c r="O41" t="s">
        <v>165</v>
      </c>
    </row>
    <row r="42" spans="1:15">
      <c r="A42" s="18"/>
      <c r="B42" s="32" t="str">
        <f>IF(T!$D$2=T!$M$2,M35,IF(T!$D$2=T!$N$2,N35,O35))</f>
        <v>Give a point estimation for … of the theoretical distribution of stature in cm.</v>
      </c>
      <c r="C42" s="33"/>
      <c r="D42" s="18"/>
      <c r="E42" s="36"/>
      <c r="F42" s="36"/>
      <c r="G42" s="36"/>
      <c r="H42" s="36"/>
      <c r="I42" s="36"/>
      <c r="J42" s="36"/>
      <c r="K42" s="36"/>
      <c r="L42" s="18"/>
    </row>
    <row r="43" spans="1:15">
      <c r="A43" s="18"/>
      <c r="B43" s="24" t="str">
        <f>IF(T!$D$2=T!$M$2,M36,IF(T!$D$2=T!$N$2,N36,O36))</f>
        <v>… the lower quartile …</v>
      </c>
      <c r="C43" s="23"/>
      <c r="D43" s="19" t="str">
        <f>IF(C43="","×",IF(C43='1m'!C43,"✓","×"))</f>
        <v>×</v>
      </c>
      <c r="E43" s="36"/>
      <c r="F43" s="36"/>
      <c r="G43" s="36"/>
      <c r="H43" s="36"/>
      <c r="I43" s="36"/>
      <c r="J43" s="36"/>
      <c r="K43" s="36"/>
      <c r="L43" s="18"/>
      <c r="M43" t="s">
        <v>167</v>
      </c>
      <c r="N43" t="s">
        <v>119</v>
      </c>
      <c r="O43" t="s">
        <v>166</v>
      </c>
    </row>
    <row r="44" spans="1:15">
      <c r="A44" s="18"/>
      <c r="B44" s="24" t="str">
        <f>IF(T!$D$2=T!$M$2,M37,IF(T!$D$2=T!$N$2,N37,O37))</f>
        <v>… the median …</v>
      </c>
      <c r="C44" s="23"/>
      <c r="D44" s="19" t="str">
        <f>IF(C44="","×",IF(C44='1m'!C44,"✓","×"))</f>
        <v>×</v>
      </c>
      <c r="E44" s="36"/>
      <c r="F44" s="36"/>
      <c r="G44" s="36"/>
      <c r="H44" s="36"/>
      <c r="I44" s="36"/>
      <c r="J44" s="36"/>
      <c r="K44" s="36"/>
      <c r="L44" s="18"/>
      <c r="M44" t="s">
        <v>46</v>
      </c>
      <c r="N44" t="s">
        <v>121</v>
      </c>
      <c r="O44" t="s">
        <v>170</v>
      </c>
    </row>
    <row r="45" spans="1:15">
      <c r="A45" s="18"/>
      <c r="B45" s="24" t="str">
        <f>IF(T!$D$2=T!$M$2,M38,IF(T!$D$2=T!$N$2,N38,O38))</f>
        <v>… the upper decile …</v>
      </c>
      <c r="C45" s="23"/>
      <c r="D45" s="19" t="str">
        <f>IF(C45="","×",IF(C45='1m'!C45,"✓","×"))</f>
        <v>×</v>
      </c>
      <c r="E45" s="36"/>
      <c r="F45" s="36"/>
      <c r="G45" s="36"/>
      <c r="H45" s="36"/>
      <c r="I45" s="36"/>
      <c r="J45" s="36"/>
      <c r="K45" s="36"/>
      <c r="L45" s="18"/>
      <c r="M45" t="s">
        <v>47</v>
      </c>
      <c r="N45" t="s">
        <v>122</v>
      </c>
      <c r="O45" t="s">
        <v>171</v>
      </c>
    </row>
    <row r="46" spans="1:15">
      <c r="A46" s="18"/>
      <c r="B46" s="24" t="str">
        <f>IF(T!$D$2=T!$M$2,M39,IF(T!$D$2=T!$N$2,N39,O39))</f>
        <v>… the third quintile …</v>
      </c>
      <c r="C46" s="23"/>
      <c r="D46" s="19" t="str">
        <f>IF(C46="","×",IF(C46='1m'!C46,"✓","×"))</f>
        <v>×</v>
      </c>
      <c r="E46" s="36"/>
      <c r="F46" s="36"/>
      <c r="G46" s="36"/>
      <c r="H46" s="36"/>
      <c r="I46" s="36"/>
      <c r="J46" s="36"/>
      <c r="K46" s="36"/>
      <c r="L46" s="18"/>
    </row>
    <row r="47" spans="1:15">
      <c r="A47" s="18"/>
      <c r="B47" s="24" t="str">
        <f>IF(T!$D$2=T!$M$2,M40,IF(T!$D$2=T!$N$2,N40,O40))</f>
        <v>… the interquartile range …</v>
      </c>
      <c r="C47" s="8"/>
      <c r="D47" s="19" t="str">
        <f>IF(C47="","×",IF(C47='1m'!C47,"✓","×"))</f>
        <v>×</v>
      </c>
      <c r="E47" s="36"/>
      <c r="F47" s="36"/>
      <c r="G47" s="36"/>
      <c r="H47" s="36"/>
      <c r="I47" s="36"/>
      <c r="J47" s="36"/>
      <c r="K47" s="36"/>
      <c r="L47" s="18"/>
      <c r="M47" t="s">
        <v>168</v>
      </c>
      <c r="N47" t="s">
        <v>120</v>
      </c>
      <c r="O47" t="s">
        <v>169</v>
      </c>
    </row>
    <row r="48" spans="1:15">
      <c r="A48" s="18"/>
      <c r="B48" s="24" t="str">
        <f>IF(T!$D$2=T!$M$2,M41,IF(T!$D$2=T!$N$2,N41,O41))</f>
        <v>… the interdecile range …</v>
      </c>
      <c r="C48" s="8"/>
      <c r="D48" s="19" t="str">
        <f>IF(C48="","×",IF(C48='1m'!C48,"✓","×"))</f>
        <v>×</v>
      </c>
      <c r="E48" s="36"/>
      <c r="F48" s="36"/>
      <c r="G48" s="36"/>
      <c r="H48" s="36"/>
      <c r="I48" s="36"/>
      <c r="J48" s="36"/>
      <c r="K48" s="36"/>
      <c r="L48" s="18"/>
      <c r="M48" t="s">
        <v>46</v>
      </c>
      <c r="N48" t="s">
        <v>121</v>
      </c>
      <c r="O48" t="s">
        <v>170</v>
      </c>
    </row>
    <row r="49" spans="1:15">
      <c r="A49" s="18"/>
      <c r="B49" s="25"/>
      <c r="C49" s="18"/>
      <c r="D49" s="18"/>
      <c r="E49" s="36"/>
      <c r="F49" s="36"/>
      <c r="G49" s="36"/>
      <c r="H49" s="36"/>
      <c r="I49" s="36"/>
      <c r="J49" s="36"/>
      <c r="K49" s="36"/>
      <c r="L49" s="18"/>
      <c r="M49" t="s">
        <v>47</v>
      </c>
      <c r="N49" t="s">
        <v>122</v>
      </c>
      <c r="O49" t="s">
        <v>171</v>
      </c>
    </row>
    <row r="50" spans="1:15" ht="28">
      <c r="A50" s="18"/>
      <c r="B50" s="32" t="str">
        <f>IF(T!$D$2=T!$M$2,M43,IF(T!$D$2=T!$N$2,N43,O43))</f>
        <v>Based on the estimated parameters give the reference range using rough estimation.</v>
      </c>
      <c r="C50" s="33"/>
      <c r="D50" s="18"/>
      <c r="E50" s="36"/>
      <c r="F50" s="36"/>
      <c r="G50" s="36"/>
      <c r="H50" s="36"/>
      <c r="I50" s="36"/>
      <c r="J50" s="36"/>
      <c r="K50" s="36"/>
      <c r="L50" s="18"/>
    </row>
    <row r="51" spans="1:15">
      <c r="A51" s="18"/>
      <c r="B51" s="9" t="str">
        <f>IF(T!$D$2=T!$M$2,M44,IF(T!$D$2=T!$N$2,N44,O44))</f>
        <v>Lower limit:</v>
      </c>
      <c r="C51" s="8"/>
      <c r="D51" s="19" t="str">
        <f>IF(C51="","×",IF(C51='1m'!C51,"✓","×"))</f>
        <v>×</v>
      </c>
      <c r="E51" s="36"/>
      <c r="F51" s="36"/>
      <c r="G51" s="36"/>
      <c r="H51" s="36"/>
      <c r="I51" s="36"/>
      <c r="J51" s="36"/>
      <c r="K51" s="36"/>
      <c r="L51" s="18"/>
      <c r="M51" t="s">
        <v>71</v>
      </c>
      <c r="N51" t="s">
        <v>123</v>
      </c>
      <c r="O51" t="s">
        <v>172</v>
      </c>
    </row>
    <row r="52" spans="1:15">
      <c r="A52" s="18"/>
      <c r="B52" s="9" t="str">
        <f>IF(T!$D$2=T!$M$2,M45,IF(T!$D$2=T!$N$2,N45,O45))</f>
        <v>Upper limit:</v>
      </c>
      <c r="C52" s="8"/>
      <c r="D52" s="19" t="str">
        <f>IF(C52="","×",IF(C52='1m'!C52,"✓","×"))</f>
        <v>×</v>
      </c>
      <c r="E52" s="36"/>
      <c r="F52" s="36"/>
      <c r="G52" s="36"/>
      <c r="H52" s="36"/>
      <c r="I52" s="36"/>
      <c r="J52" s="36"/>
      <c r="K52" s="36"/>
      <c r="L52" s="18"/>
      <c r="M52" t="s">
        <v>75</v>
      </c>
      <c r="N52" t="s">
        <v>124</v>
      </c>
      <c r="O52" t="s">
        <v>173</v>
      </c>
    </row>
    <row r="53" spans="1:15">
      <c r="A53" s="18"/>
      <c r="B53" s="25"/>
      <c r="C53" s="18"/>
      <c r="D53" s="18"/>
      <c r="E53" s="36"/>
      <c r="F53" s="36"/>
      <c r="G53" s="36"/>
      <c r="H53" s="36"/>
      <c r="I53" s="36"/>
      <c r="J53" s="36"/>
      <c r="K53" s="36"/>
      <c r="L53" s="18"/>
    </row>
    <row r="54" spans="1:15" ht="28">
      <c r="A54" s="18"/>
      <c r="B54" s="32" t="str">
        <f>IF(T!$D$2=T!$M$2,M47,IF(T!$D$2=T!$N$2,N47,O47))</f>
        <v>Based on the estimated parameters give the reference range using precise estimation.</v>
      </c>
      <c r="C54" s="33"/>
      <c r="D54" s="18"/>
      <c r="E54" s="36"/>
      <c r="F54" s="36"/>
      <c r="G54" s="36"/>
      <c r="H54" s="36"/>
      <c r="I54" s="36"/>
      <c r="J54" s="36"/>
      <c r="K54" s="36"/>
      <c r="L54" s="18"/>
      <c r="M54" t="s">
        <v>72</v>
      </c>
      <c r="N54" t="s">
        <v>125</v>
      </c>
      <c r="O54" t="s">
        <v>174</v>
      </c>
    </row>
    <row r="55" spans="1:15">
      <c r="A55" s="18"/>
      <c r="B55" s="9" t="str">
        <f>IF(T!$D$2=T!$M$2,M48,IF(T!$D$2=T!$N$2,N48,O48))</f>
        <v>Lower limit:</v>
      </c>
      <c r="C55" s="8"/>
      <c r="D55" s="19" t="str">
        <f>IF(C55="","×",IF(C55='1m'!C55,"✓","×"))</f>
        <v>×</v>
      </c>
      <c r="E55" s="36"/>
      <c r="F55" s="36"/>
      <c r="G55" s="36"/>
      <c r="H55" s="36"/>
      <c r="I55" s="36"/>
      <c r="J55" s="36"/>
      <c r="K55" s="36"/>
      <c r="L55" s="18"/>
      <c r="M55" t="s">
        <v>74</v>
      </c>
      <c r="N55" t="s">
        <v>126</v>
      </c>
      <c r="O55" t="s">
        <v>175</v>
      </c>
    </row>
    <row r="56" spans="1:15">
      <c r="A56" s="18"/>
      <c r="B56" s="9" t="str">
        <f>IF(T!$D$2=T!$M$2,M49,IF(T!$D$2=T!$N$2,N49,O49))</f>
        <v>Upper limit:</v>
      </c>
      <c r="C56" s="8"/>
      <c r="D56" s="19" t="str">
        <f>IF(C56="","×",IF(C56='1m'!C56,"✓","×"))</f>
        <v>×</v>
      </c>
      <c r="E56" s="36"/>
      <c r="F56" s="36"/>
      <c r="G56" s="36"/>
      <c r="H56" s="36"/>
      <c r="I56" s="36"/>
      <c r="J56" s="36"/>
      <c r="K56" s="36"/>
      <c r="L56" s="18"/>
      <c r="M56" t="s">
        <v>46</v>
      </c>
      <c r="N56" t="s">
        <v>121</v>
      </c>
      <c r="O56" t="s">
        <v>170</v>
      </c>
    </row>
    <row r="57" spans="1:15">
      <c r="A57" s="18"/>
      <c r="B57" s="25"/>
      <c r="C57" s="18"/>
      <c r="D57" s="18"/>
      <c r="E57" s="36"/>
      <c r="F57" s="36"/>
      <c r="G57" s="36"/>
      <c r="H57" s="36"/>
      <c r="I57" s="36"/>
      <c r="J57" s="36"/>
      <c r="K57" s="36"/>
      <c r="L57" s="18"/>
      <c r="M57" t="s">
        <v>47</v>
      </c>
      <c r="N57" t="s">
        <v>122</v>
      </c>
      <c r="O57" t="s">
        <v>171</v>
      </c>
    </row>
    <row r="58" spans="1:15">
      <c r="A58" s="18"/>
      <c r="B58" s="5" t="str">
        <f>IF(T!$D$2=T!$M$2,M51,IF(T!$D$2=T!$N$2,N51,O51))</f>
        <v>The interval estimation of the expected value:</v>
      </c>
      <c r="C58" s="18"/>
      <c r="D58" s="18"/>
      <c r="E58" s="36"/>
      <c r="F58" s="36"/>
      <c r="G58" s="36"/>
      <c r="H58" s="36"/>
      <c r="I58" s="36"/>
      <c r="J58" s="36"/>
      <c r="K58" s="36"/>
      <c r="L58" s="18"/>
      <c r="M58" t="s">
        <v>77</v>
      </c>
      <c r="N58" t="s">
        <v>127</v>
      </c>
      <c r="O58" t="s">
        <v>177</v>
      </c>
    </row>
    <row r="59" spans="1:15">
      <c r="A59" s="18"/>
      <c r="B59" s="9" t="str">
        <f>IF(T!$D$2=T!$M$2,M52,IF(T!$D$2=T!$N$2,N52,O52))</f>
        <v>Calculate the standard error.</v>
      </c>
      <c r="C59" s="8"/>
      <c r="D59" s="19" t="str">
        <f>IF(C59="","×",IF(C59='1m'!C59,"✓","×"))</f>
        <v>×</v>
      </c>
      <c r="E59" s="36"/>
      <c r="F59" s="36"/>
      <c r="G59" s="36"/>
      <c r="H59" s="36"/>
      <c r="I59" s="36"/>
      <c r="J59" s="36"/>
      <c r="K59" s="36"/>
      <c r="L59" s="18"/>
      <c r="M59" t="s">
        <v>46</v>
      </c>
      <c r="N59" t="s">
        <v>121</v>
      </c>
      <c r="O59" t="s">
        <v>170</v>
      </c>
    </row>
    <row r="60" spans="1:15">
      <c r="A60" s="18"/>
      <c r="B60" s="25"/>
      <c r="C60" s="18"/>
      <c r="D60" s="18"/>
      <c r="E60" s="36"/>
      <c r="F60" s="36"/>
      <c r="G60" s="36"/>
      <c r="H60" s="36"/>
      <c r="I60" s="36"/>
      <c r="J60" s="36"/>
      <c r="K60" s="36"/>
      <c r="L60" s="18"/>
      <c r="M60" t="s">
        <v>47</v>
      </c>
      <c r="N60" t="s">
        <v>122</v>
      </c>
      <c r="O60" t="s">
        <v>171</v>
      </c>
    </row>
    <row r="61" spans="1:15">
      <c r="A61" s="18"/>
      <c r="B61" s="28" t="str">
        <f>IF(T!$D$2=T!$M$2,M54,IF(T!$D$2=T!$N$2,N54,O54))</f>
        <v>Give the confidence interval for the expected value if …</v>
      </c>
      <c r="C61" s="29"/>
      <c r="D61" s="18"/>
      <c r="E61" s="36"/>
      <c r="F61" s="36"/>
      <c r="G61" s="36"/>
      <c r="H61" s="36"/>
      <c r="I61" s="36"/>
      <c r="J61" s="36"/>
      <c r="K61" s="36"/>
      <c r="L61" s="18"/>
      <c r="M61" t="s">
        <v>72</v>
      </c>
      <c r="N61" t="s">
        <v>125</v>
      </c>
      <c r="O61" t="s">
        <v>174</v>
      </c>
    </row>
    <row r="62" spans="1:15">
      <c r="A62" s="18"/>
      <c r="B62" s="30" t="str">
        <f>IF(T!$D$2=T!$M$2,M55,IF(T!$D$2=T!$N$2,N55,O55))</f>
        <v>… the confidence level is 95%.</v>
      </c>
      <c r="C62" s="31"/>
      <c r="D62" s="18"/>
      <c r="E62" s="36"/>
      <c r="F62" s="36"/>
      <c r="G62" s="36"/>
      <c r="H62" s="36"/>
      <c r="I62" s="36"/>
      <c r="J62" s="36"/>
      <c r="K62" s="36"/>
      <c r="L62" s="18"/>
      <c r="M62" t="s">
        <v>73</v>
      </c>
      <c r="N62" t="s">
        <v>128</v>
      </c>
      <c r="O62" t="s">
        <v>176</v>
      </c>
    </row>
    <row r="63" spans="1:15">
      <c r="A63" s="18"/>
      <c r="B63" s="9" t="str">
        <f>IF(T!$D$2=T!$M$2,M56,IF(T!$D$2=T!$N$2,N56,O56))</f>
        <v>Lower limit:</v>
      </c>
      <c r="C63" s="8"/>
      <c r="D63" s="19" t="str">
        <f>IF(C63="","×",IF(C63='1m'!C63,"✓","×"))</f>
        <v>×</v>
      </c>
      <c r="E63" s="36"/>
      <c r="F63" s="36"/>
      <c r="G63" s="36"/>
      <c r="H63" s="36"/>
      <c r="I63" s="36"/>
      <c r="J63" s="36"/>
      <c r="K63" s="36"/>
      <c r="L63" s="18"/>
      <c r="M63" t="s">
        <v>46</v>
      </c>
      <c r="N63" t="s">
        <v>121</v>
      </c>
      <c r="O63" s="35" t="s">
        <v>170</v>
      </c>
    </row>
    <row r="64" spans="1:15">
      <c r="A64" s="18"/>
      <c r="B64" s="9" t="str">
        <f>IF(T!$D$2=T!$M$2,M57,IF(T!$D$2=T!$N$2,N57,O57))</f>
        <v>Upper limit:</v>
      </c>
      <c r="C64" s="8"/>
      <c r="D64" s="19" t="str">
        <f>IF(C64="","×",IF(C64='1m'!C64,"✓","×"))</f>
        <v>×</v>
      </c>
      <c r="E64" s="36"/>
      <c r="F64" s="36"/>
      <c r="G64" s="36"/>
      <c r="H64" s="36"/>
      <c r="I64" s="36"/>
      <c r="J64" s="36"/>
      <c r="K64" s="36"/>
      <c r="L64" s="18"/>
      <c r="M64" t="s">
        <v>47</v>
      </c>
      <c r="N64" t="s">
        <v>122</v>
      </c>
      <c r="O64" s="35" t="s">
        <v>171</v>
      </c>
    </row>
    <row r="65" spans="1:15">
      <c r="A65" s="18"/>
      <c r="B65" s="32" t="str">
        <f>IF(T!$D$2=T!$M$2,M58,IF(T!$D$2=T!$N$2,N58,O58))</f>
        <v>The same interval using rough estimation:</v>
      </c>
      <c r="C65" s="33"/>
      <c r="D65" s="18"/>
      <c r="E65" s="36"/>
      <c r="F65" s="36"/>
      <c r="G65" s="36"/>
      <c r="H65" s="36"/>
      <c r="I65" s="36"/>
      <c r="J65" s="36"/>
      <c r="K65" s="36"/>
      <c r="L65" s="18"/>
    </row>
    <row r="66" spans="1:15">
      <c r="A66" s="18"/>
      <c r="B66" s="9" t="str">
        <f>IF(T!$D$2=T!$M$2,M59,IF(T!$D$2=T!$N$2,N59,O59))</f>
        <v>Lower limit:</v>
      </c>
      <c r="C66" s="8"/>
      <c r="D66" s="19" t="str">
        <f>IF(C66="","×",IF(C66='1m'!C66,"✓","×"))</f>
        <v>×</v>
      </c>
      <c r="E66" s="36"/>
      <c r="F66" s="36"/>
      <c r="G66" s="36"/>
      <c r="H66" s="36"/>
      <c r="I66" s="36"/>
      <c r="J66" s="36"/>
      <c r="K66" s="36"/>
      <c r="L66" s="18"/>
      <c r="M66" s="14" t="s">
        <v>38</v>
      </c>
      <c r="N66" s="14" t="s">
        <v>39</v>
      </c>
      <c r="O66" s="14" t="s">
        <v>40</v>
      </c>
    </row>
    <row r="67" spans="1:15">
      <c r="A67" s="18"/>
      <c r="B67" s="9" t="str">
        <f>IF(T!$D$2=T!$M$2,M60,IF(T!$D$2=T!$N$2,N60,O60))</f>
        <v>Upper limit:</v>
      </c>
      <c r="C67" s="8"/>
      <c r="D67" s="19" t="str">
        <f>IF(C67="","×",IF(C67='1m'!C67,"✓","×"))</f>
        <v>×</v>
      </c>
      <c r="E67" s="36"/>
      <c r="F67" s="36"/>
      <c r="G67" s="36"/>
      <c r="H67" s="36"/>
      <c r="I67" s="36"/>
      <c r="J67" s="36"/>
      <c r="K67" s="36"/>
      <c r="L67" s="18"/>
      <c r="M67" t="str">
        <f>IF(T!$D$2=T!$M$2,M66,IF(T!$D$2=T!$N$2,N66,O66))</f>
        <v>=T.DIST()</v>
      </c>
    </row>
    <row r="68" spans="1:15">
      <c r="A68" s="18"/>
      <c r="B68" s="25"/>
      <c r="C68" s="18"/>
      <c r="D68" s="18"/>
      <c r="E68" s="36"/>
      <c r="F68" s="36"/>
      <c r="G68" s="36"/>
      <c r="H68" s="36"/>
      <c r="I68" s="36"/>
      <c r="J68" s="36"/>
      <c r="K68" s="36"/>
      <c r="L68" s="18"/>
    </row>
    <row r="69" spans="1:15">
      <c r="A69" s="18"/>
      <c r="B69" s="28" t="str">
        <f>IF(T!$D$2=T!$M$2,M61,IF(T!$D$2=T!$N$2,N61,O61))</f>
        <v>Give the confidence interval for the expected value if …</v>
      </c>
      <c r="C69" s="29"/>
      <c r="D69" s="18"/>
      <c r="E69" s="36"/>
      <c r="F69" s="36"/>
      <c r="G69" s="36"/>
      <c r="H69" s="36"/>
      <c r="I69" s="36"/>
      <c r="J69" s="36"/>
      <c r="K69" s="36"/>
      <c r="L69" s="18"/>
      <c r="M69" s="14" t="s">
        <v>178</v>
      </c>
      <c r="N69" s="14" t="s">
        <v>37</v>
      </c>
      <c r="O69" s="14" t="s">
        <v>37</v>
      </c>
    </row>
    <row r="70" spans="1:15">
      <c r="A70" s="18"/>
      <c r="B70" s="30" t="str">
        <f>IF(T!$D$2=T!$M$2,M62,IF(T!$D$2=T!$N$2,N62,O62))</f>
        <v>… the confidence level is 99.9%.</v>
      </c>
      <c r="C70" s="31"/>
      <c r="D70" s="18"/>
      <c r="E70" s="36"/>
      <c r="F70" s="36"/>
      <c r="G70" s="36"/>
      <c r="H70" s="36"/>
      <c r="I70" s="36"/>
      <c r="J70" s="36"/>
      <c r="K70" s="36"/>
      <c r="L70" s="18"/>
      <c r="M70" t="str">
        <f>IF(T!$D$2=T!$M$2,M69,IF(T!$D$2=T!$N$2,N69,O69))</f>
        <v>=T.INV()</v>
      </c>
    </row>
    <row r="71" spans="1:15">
      <c r="A71" s="18"/>
      <c r="B71" s="9" t="str">
        <f>IF(T!$D$2=T!$M$2,M63,IF(T!$D$2=T!$N$2,N63,O63))</f>
        <v>Lower limit:</v>
      </c>
      <c r="C71" s="8"/>
      <c r="D71" s="19" t="str">
        <f>IF(C71="","×",IF(C71='1m'!C71,"✓","×"))</f>
        <v>×</v>
      </c>
      <c r="E71" s="37"/>
      <c r="F71" s="36"/>
      <c r="G71" s="36"/>
      <c r="H71" s="36"/>
      <c r="I71" s="36"/>
      <c r="J71" s="36"/>
      <c r="K71" s="36"/>
      <c r="L71" s="18"/>
    </row>
    <row r="72" spans="1:15">
      <c r="A72" s="18"/>
      <c r="B72" s="9" t="str">
        <f>IF(T!$D$2=T!$M$2,M64,IF(T!$D$2=T!$N$2,N64,O64))</f>
        <v>Upper limit:</v>
      </c>
      <c r="C72" s="8"/>
      <c r="D72" s="19" t="str">
        <f>IF(C72="","×",IF(C72='1m'!C72,"✓","×"))</f>
        <v>×</v>
      </c>
      <c r="E72" s="37"/>
      <c r="F72" s="36"/>
      <c r="G72" s="36"/>
      <c r="H72" s="36"/>
      <c r="I72" s="36"/>
      <c r="J72" s="36"/>
      <c r="K72" s="36"/>
      <c r="L72" s="18"/>
    </row>
    <row r="73" spans="1:15">
      <c r="A73" s="18"/>
      <c r="B73" s="18"/>
      <c r="C73" s="18"/>
      <c r="D73" s="18"/>
      <c r="E73" s="36"/>
      <c r="F73" s="36"/>
      <c r="G73" s="36"/>
      <c r="H73" s="36"/>
      <c r="I73" s="36"/>
      <c r="J73" s="36"/>
      <c r="K73" s="36"/>
      <c r="L73" s="18"/>
    </row>
    <row r="74" spans="1:15">
      <c r="A74" s="18"/>
      <c r="B74" s="18"/>
      <c r="C74" s="18"/>
      <c r="D74" s="18"/>
      <c r="E74" s="36"/>
      <c r="F74" s="36"/>
      <c r="G74" s="36"/>
      <c r="H74" s="36"/>
      <c r="I74" s="36"/>
      <c r="J74" s="36"/>
      <c r="K74" s="36"/>
      <c r="L74" s="18"/>
    </row>
    <row r="75" spans="1:15">
      <c r="A75" s="18"/>
      <c r="B75" s="18"/>
      <c r="C75" s="18"/>
      <c r="D75" s="18"/>
      <c r="E75" s="36"/>
      <c r="F75" s="36"/>
      <c r="G75" s="36"/>
      <c r="H75" s="36"/>
      <c r="I75" s="36"/>
      <c r="J75" s="36"/>
      <c r="K75" s="36"/>
      <c r="L75" s="18"/>
    </row>
    <row r="76" spans="1:15">
      <c r="A76" s="18"/>
      <c r="B76" s="18"/>
      <c r="C76" s="18"/>
      <c r="D76" s="18"/>
      <c r="E76" s="36"/>
      <c r="F76" s="36"/>
      <c r="G76" s="36"/>
      <c r="H76" s="36"/>
      <c r="I76" s="36"/>
      <c r="J76" s="36"/>
      <c r="K76" s="36"/>
      <c r="L76" s="18"/>
    </row>
    <row r="77" spans="1: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84993" r:id="rId3">
          <objectPr defaultSize="0" autoPict="0" r:id="rId4">
            <anchor moveWithCells="1">
              <from>
                <xdr:col>5</xdr:col>
                <xdr:colOff>800100</xdr:colOff>
                <xdr:row>12</xdr:row>
                <xdr:rowOff>63500</xdr:rowOff>
              </from>
              <to>
                <xdr:col>6</xdr:col>
                <xdr:colOff>533400</xdr:colOff>
                <xdr:row>13</xdr:row>
                <xdr:rowOff>139700</xdr:rowOff>
              </to>
            </anchor>
          </objectPr>
        </oleObject>
      </mc:Choice>
      <mc:Fallback>
        <oleObject progId="Equation.3" shapeId="84993" r:id="rId3"/>
      </mc:Fallback>
    </mc:AlternateContent>
    <mc:AlternateContent xmlns:mc="http://schemas.openxmlformats.org/markup-compatibility/2006">
      <mc:Choice Requires="x14">
        <oleObject progId="Equation.3" shapeId="84994" r:id="rId5">
          <objectPr defaultSize="0" autoPict="0" r:id="rId6">
            <anchor moveWithCells="1">
              <from>
                <xdr:col>5</xdr:col>
                <xdr:colOff>876300</xdr:colOff>
                <xdr:row>3</xdr:row>
                <xdr:rowOff>127000</xdr:rowOff>
              </from>
              <to>
                <xdr:col>6</xdr:col>
                <xdr:colOff>444500</xdr:colOff>
                <xdr:row>5</xdr:row>
                <xdr:rowOff>38100</xdr:rowOff>
              </to>
            </anchor>
          </objectPr>
        </oleObject>
      </mc:Choice>
      <mc:Fallback>
        <oleObject progId="Equation.3" shapeId="84994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80"/>
  <sheetViews>
    <sheetView workbookViewId="0"/>
  </sheetViews>
  <sheetFormatPr baseColWidth="10" defaultColWidth="0" defaultRowHeight="14" zeroHeight="1" x14ac:dyDescent="0"/>
  <cols>
    <col min="1" max="1" width="8.83203125" customWidth="1"/>
    <col min="2" max="2" width="60.83203125" customWidth="1"/>
    <col min="3" max="3" width="10" customWidth="1"/>
    <col min="4" max="4" width="3.83203125" customWidth="1"/>
    <col min="5" max="5" width="8.83203125" customWidth="1"/>
    <col min="6" max="6" width="12.1640625" customWidth="1"/>
    <col min="7" max="12" width="8.83203125" customWidth="1"/>
    <col min="13" max="15" width="19.83203125" hidden="1"/>
    <col min="16" max="16384" width="8.83203125" hidden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5" ht="18">
      <c r="A2" s="18"/>
      <c r="B2" s="6" t="str">
        <f>IF(T!$D$2=T!$M$2,M2,IF(T!$D$2=T!$N$2,N2,O2))</f>
        <v>Give the asked values in the green cells.</v>
      </c>
      <c r="C2" s="4"/>
      <c r="D2" s="4"/>
      <c r="E2" s="4"/>
      <c r="F2" s="18"/>
      <c r="G2" s="18"/>
      <c r="H2" s="18"/>
      <c r="I2" s="18"/>
      <c r="J2" s="27"/>
      <c r="K2" s="18"/>
      <c r="L2" s="18"/>
      <c r="M2" s="11" t="s">
        <v>22</v>
      </c>
      <c r="N2" s="12" t="s">
        <v>33</v>
      </c>
      <c r="O2" s="13" t="s">
        <v>23</v>
      </c>
    </row>
    <row r="3" spans="1:15">
      <c r="A3" s="18"/>
      <c r="B3" s="18"/>
      <c r="C3" s="18"/>
      <c r="D3" s="18"/>
      <c r="E3" s="18"/>
      <c r="F3" s="18"/>
      <c r="G3" s="18"/>
      <c r="H3" s="18"/>
      <c r="I3" s="18"/>
      <c r="J3" s="27"/>
      <c r="K3" s="18"/>
      <c r="L3" s="18"/>
    </row>
    <row r="4" spans="1:15" ht="28">
      <c r="A4" s="18"/>
      <c r="B4" s="15" t="str">
        <f>IF(T!$D$2=T!$M$2,M4,IF(T!$D$2=T!$N$2,N4,O4))</f>
        <v>We would like the study the human stature (i.e. body height) as a (normally distributed) random variable.</v>
      </c>
      <c r="C4" s="18"/>
      <c r="D4" s="18"/>
      <c r="E4" s="18"/>
      <c r="F4" s="18"/>
      <c r="G4" s="18"/>
      <c r="H4" s="18"/>
      <c r="I4" s="18"/>
      <c r="J4" s="27"/>
      <c r="K4" s="18"/>
      <c r="L4" s="18"/>
      <c r="M4" t="s">
        <v>59</v>
      </c>
      <c r="N4" t="s">
        <v>81</v>
      </c>
      <c r="O4" t="s">
        <v>148</v>
      </c>
    </row>
    <row r="5" spans="1:15">
      <c r="A5" s="18"/>
      <c r="B5" s="17" t="str">
        <f>IF(T!$D$2=T!$M$2,M5,IF(T!$D$2=T!$N$2,N5,O5))</f>
        <v>So we took a sample of ten.</v>
      </c>
      <c r="C5" s="18"/>
      <c r="D5" s="18"/>
      <c r="E5" s="18"/>
      <c r="F5" s="18"/>
      <c r="G5" s="18"/>
      <c r="H5" s="18"/>
      <c r="I5" s="18"/>
      <c r="J5" s="27"/>
      <c r="K5" s="18"/>
      <c r="L5" s="18"/>
      <c r="M5" t="s">
        <v>44</v>
      </c>
      <c r="N5" t="s">
        <v>82</v>
      </c>
      <c r="O5" t="s">
        <v>129</v>
      </c>
    </row>
    <row r="6" spans="1:15">
      <c r="A6" s="18"/>
      <c r="B6" s="16" t="str">
        <f>IF(T!$D$2=T!$M$2,M6,IF(T!$D$2=T!$N$2,N6,O6))</f>
        <v>The measured values are the following:</v>
      </c>
      <c r="C6" s="18"/>
      <c r="D6" s="18"/>
      <c r="E6" s="18"/>
      <c r="F6" s="18"/>
      <c r="G6" s="18"/>
      <c r="H6" s="18"/>
      <c r="I6" s="18"/>
      <c r="J6" s="27"/>
      <c r="K6" s="18"/>
      <c r="L6" s="18"/>
      <c r="M6" t="s">
        <v>45</v>
      </c>
      <c r="N6" t="s">
        <v>83</v>
      </c>
      <c r="O6" t="s">
        <v>130</v>
      </c>
    </row>
    <row r="7" spans="1:15">
      <c r="A7" s="18"/>
      <c r="B7" s="18"/>
      <c r="C7" s="18"/>
      <c r="D7" s="18"/>
      <c r="E7" s="18"/>
      <c r="F7" s="18"/>
      <c r="G7" s="18"/>
      <c r="H7" s="18"/>
      <c r="I7" s="18"/>
      <c r="J7" s="27"/>
      <c r="K7" s="18"/>
      <c r="L7" s="18"/>
      <c r="M7" t="s">
        <v>150</v>
      </c>
      <c r="N7" t="s">
        <v>84</v>
      </c>
      <c r="O7" t="s">
        <v>84</v>
      </c>
    </row>
    <row r="8" spans="1:15">
      <c r="A8" s="18"/>
      <c r="B8" s="10" t="str">
        <f>IF(T!$D$2=T!$M$2,M7,IF(T!$D$2=T!$N$2,N7,O7))</f>
        <v>No.</v>
      </c>
      <c r="C8" s="9" t="str">
        <f>IF(T!$D$2=T!$M$2,M8,IF(T!$D$2=T!$N$2,N8,O8))</f>
        <v>stature /cm</v>
      </c>
      <c r="D8" s="18"/>
      <c r="E8" s="18"/>
      <c r="F8" s="18"/>
      <c r="G8" s="18"/>
      <c r="H8" s="18"/>
      <c r="I8" s="18"/>
      <c r="J8" s="27"/>
      <c r="K8" s="18"/>
      <c r="L8" s="18"/>
      <c r="M8" t="s">
        <v>151</v>
      </c>
      <c r="N8" t="s">
        <v>85</v>
      </c>
      <c r="O8" t="s">
        <v>149</v>
      </c>
    </row>
    <row r="9" spans="1:15">
      <c r="A9" s="18"/>
      <c r="B9" s="10">
        <v>1</v>
      </c>
      <c r="C9" s="10">
        <v>155</v>
      </c>
      <c r="D9" s="18"/>
      <c r="E9" s="18"/>
      <c r="F9" s="18"/>
      <c r="G9" s="18"/>
      <c r="H9" s="18"/>
      <c r="I9" s="18"/>
      <c r="J9" s="27"/>
      <c r="K9" s="18"/>
      <c r="L9" s="18"/>
      <c r="M9" t="s">
        <v>70</v>
      </c>
      <c r="N9" t="s">
        <v>86</v>
      </c>
      <c r="O9" t="s">
        <v>131</v>
      </c>
    </row>
    <row r="10" spans="1:15">
      <c r="A10" s="18"/>
      <c r="B10" s="10">
        <v>2</v>
      </c>
      <c r="C10" s="10">
        <v>178</v>
      </c>
      <c r="D10" s="18"/>
      <c r="E10" s="18"/>
      <c r="F10" s="18"/>
      <c r="G10" s="18"/>
      <c r="H10" s="18"/>
      <c r="I10" s="18"/>
      <c r="J10" s="27"/>
      <c r="K10" s="18"/>
      <c r="L10" s="18"/>
    </row>
    <row r="11" spans="1:15">
      <c r="A11" s="18"/>
      <c r="B11" s="10">
        <v>3</v>
      </c>
      <c r="C11" s="10">
        <v>192</v>
      </c>
      <c r="D11" s="18"/>
      <c r="E11" s="18"/>
      <c r="F11" s="18"/>
      <c r="G11" s="18"/>
      <c r="H11" s="18"/>
      <c r="I11" s="18"/>
      <c r="J11" s="27"/>
      <c r="K11" s="18"/>
      <c r="L11" s="18"/>
      <c r="M11" t="s">
        <v>56</v>
      </c>
      <c r="N11" t="s">
        <v>89</v>
      </c>
      <c r="O11" t="s">
        <v>133</v>
      </c>
    </row>
    <row r="12" spans="1:15">
      <c r="A12" s="18"/>
      <c r="B12" s="10">
        <v>4</v>
      </c>
      <c r="C12" s="10">
        <v>172</v>
      </c>
      <c r="D12" s="18"/>
      <c r="E12" s="18"/>
      <c r="F12" s="18"/>
      <c r="G12" s="18"/>
      <c r="H12" s="18"/>
      <c r="I12" s="18"/>
      <c r="J12" s="27"/>
      <c r="K12" s="18"/>
      <c r="L12" s="18"/>
      <c r="M12" t="s">
        <v>60</v>
      </c>
      <c r="N12" t="s">
        <v>90</v>
      </c>
      <c r="O12" t="s">
        <v>132</v>
      </c>
    </row>
    <row r="13" spans="1:15">
      <c r="A13" s="18"/>
      <c r="B13" s="10">
        <v>5</v>
      </c>
      <c r="C13" s="10">
        <v>175</v>
      </c>
      <c r="D13" s="18"/>
      <c r="E13" s="18"/>
      <c r="F13" s="18"/>
      <c r="G13" s="18"/>
      <c r="H13" s="18"/>
      <c r="I13" s="18"/>
      <c r="J13" s="27"/>
      <c r="K13" s="18"/>
      <c r="L13" s="18"/>
      <c r="M13" t="s">
        <v>61</v>
      </c>
      <c r="N13" t="s">
        <v>91</v>
      </c>
      <c r="O13" t="s">
        <v>134</v>
      </c>
    </row>
    <row r="14" spans="1:15">
      <c r="A14" s="18"/>
      <c r="B14" s="10">
        <v>6</v>
      </c>
      <c r="C14" s="10">
        <v>163</v>
      </c>
      <c r="D14" s="18"/>
      <c r="E14" s="18"/>
      <c r="F14" s="18"/>
      <c r="G14" s="18"/>
      <c r="H14" s="18"/>
      <c r="I14" s="18"/>
      <c r="J14" s="27"/>
      <c r="K14" s="18"/>
      <c r="L14" s="18"/>
      <c r="M14" t="s">
        <v>62</v>
      </c>
      <c r="N14" t="s">
        <v>92</v>
      </c>
      <c r="O14" t="s">
        <v>135</v>
      </c>
    </row>
    <row r="15" spans="1:15">
      <c r="A15" s="18"/>
      <c r="B15" s="10">
        <v>7</v>
      </c>
      <c r="C15" s="10">
        <v>170</v>
      </c>
      <c r="D15" s="18"/>
      <c r="E15" s="18"/>
      <c r="F15" s="18"/>
      <c r="G15" s="18"/>
      <c r="H15" s="18"/>
      <c r="I15" s="18"/>
      <c r="J15" s="27"/>
      <c r="K15" s="18"/>
      <c r="L15" s="18"/>
    </row>
    <row r="16" spans="1:15">
      <c r="A16" s="18"/>
      <c r="B16" s="10">
        <v>8</v>
      </c>
      <c r="C16" s="10">
        <v>164</v>
      </c>
      <c r="D16" s="18"/>
      <c r="E16" s="18"/>
      <c r="F16" s="18"/>
      <c r="G16" s="18"/>
      <c r="H16" s="18"/>
      <c r="I16" s="18"/>
      <c r="J16" s="27"/>
      <c r="K16" s="18"/>
      <c r="L16" s="18"/>
      <c r="M16" t="s">
        <v>76</v>
      </c>
      <c r="N16" t="s">
        <v>93</v>
      </c>
      <c r="O16" t="s">
        <v>136</v>
      </c>
    </row>
    <row r="17" spans="1:15">
      <c r="A17" s="18"/>
      <c r="B17" s="10">
        <v>9</v>
      </c>
      <c r="C17" s="10">
        <v>163</v>
      </c>
      <c r="D17" s="18"/>
      <c r="E17" s="18"/>
      <c r="F17" s="27" t="str">
        <f>IF(T!$D$2=T!$M$2,M16,IF(T!$D$2=T!$N$2,N16,O16))</f>
        <v>count:</v>
      </c>
      <c r="G17" s="18"/>
      <c r="H17" s="18"/>
      <c r="I17" s="18"/>
      <c r="J17" s="27"/>
      <c r="K17" s="18"/>
      <c r="L17" s="18"/>
      <c r="M17" t="s">
        <v>58</v>
      </c>
      <c r="N17" t="s">
        <v>94</v>
      </c>
      <c r="O17" t="s">
        <v>137</v>
      </c>
    </row>
    <row r="18" spans="1:15">
      <c r="A18" s="18"/>
      <c r="B18" s="10">
        <v>10</v>
      </c>
      <c r="C18" s="10">
        <v>182</v>
      </c>
      <c r="D18" s="18"/>
      <c r="E18" s="18"/>
      <c r="F18" s="18">
        <f>COUNT(C9:C18)</f>
        <v>10</v>
      </c>
      <c r="G18" s="18"/>
      <c r="H18" s="18"/>
      <c r="I18" s="18"/>
      <c r="J18" s="27"/>
      <c r="K18" s="18"/>
      <c r="L18" s="18"/>
      <c r="M18" t="s">
        <v>95</v>
      </c>
      <c r="N18" t="s">
        <v>96</v>
      </c>
      <c r="O18" t="s">
        <v>138</v>
      </c>
    </row>
    <row r="19" spans="1:15">
      <c r="A19" s="18"/>
      <c r="B19" s="18"/>
      <c r="C19" s="18"/>
      <c r="D19" s="18"/>
      <c r="E19" s="18"/>
      <c r="F19" s="18"/>
      <c r="G19" s="18"/>
      <c r="H19" s="18"/>
      <c r="I19" s="18"/>
      <c r="J19" s="27"/>
      <c r="K19" s="18"/>
      <c r="L19" s="18"/>
    </row>
    <row r="20" spans="1:15">
      <c r="A20" s="18"/>
      <c r="B20" s="5" t="str">
        <f>IF(T!$D$2=T!$M$2,M9,IF(T!$D$2=T!$N$2,N9,O9))</f>
        <v>Point estimation of the parameters: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t="s">
        <v>48</v>
      </c>
      <c r="N20" t="s">
        <v>113</v>
      </c>
      <c r="O20" t="s">
        <v>139</v>
      </c>
    </row>
    <row r="21" spans="1:15">
      <c r="A21" s="18"/>
      <c r="B21" s="32" t="str">
        <f>IF(T!$D$2=T!$M$2,M11,IF(T!$D$2=T!$N$2,N11,O11))</f>
        <v>Give a point estimation for …</v>
      </c>
      <c r="C21" s="33"/>
      <c r="D21" s="18"/>
      <c r="E21" s="18"/>
      <c r="F21" s="27" t="str">
        <f>IF(T!$D$2=T!$M$2,M17,IF(T!$D$2=T!$N$2,N17,O17))</f>
        <v>number of degrees of freedom:</v>
      </c>
      <c r="G21" s="18"/>
      <c r="H21" s="18"/>
      <c r="I21" s="18"/>
      <c r="J21" s="18"/>
      <c r="K21" s="18"/>
      <c r="L21" s="18"/>
      <c r="M21" t="s">
        <v>49</v>
      </c>
      <c r="N21" t="s">
        <v>97</v>
      </c>
      <c r="O21" t="s">
        <v>140</v>
      </c>
    </row>
    <row r="22" spans="1:15">
      <c r="A22" s="18"/>
      <c r="B22" s="9" t="str">
        <f>IF(T!$D$2=T!$M$2,M12,IF(T!$D$2=T!$N$2,N12,O12))</f>
        <v>… the expected value of the random variable. (cm)</v>
      </c>
      <c r="C22" s="8">
        <f>AVERAGE(C9:C18)</f>
        <v>171.4</v>
      </c>
      <c r="D22" s="18"/>
      <c r="E22" s="18"/>
      <c r="F22" s="18">
        <f>F18-1</f>
        <v>9</v>
      </c>
      <c r="G22" s="27" t="str">
        <f>IF(T!$D$2=T!$M$2,M18,IF(T!$D$2=T!$N$2,N18,O18))</f>
        <v>in case of a t-distribution: data count minus one</v>
      </c>
      <c r="H22" s="18"/>
      <c r="I22" s="18"/>
      <c r="J22" s="18"/>
      <c r="K22" s="18"/>
      <c r="L22" s="18"/>
      <c r="M22" t="s">
        <v>50</v>
      </c>
      <c r="N22" t="s">
        <v>98</v>
      </c>
      <c r="O22" t="s">
        <v>141</v>
      </c>
    </row>
    <row r="23" spans="1:15">
      <c r="A23" s="18"/>
      <c r="B23" s="9" t="str">
        <f>IF(T!$D$2=T!$M$2,M13,IF(T!$D$2=T!$N$2,N13,O13))</f>
        <v>… the theoretical standard deviation of the random variable. (cm)</v>
      </c>
      <c r="C23" s="8">
        <f>_xlfn.STDEV.S(C9:C18)</f>
        <v>10.854594521317791</v>
      </c>
      <c r="D23" s="18"/>
      <c r="E23" s="18"/>
      <c r="F23" s="18"/>
      <c r="G23" s="18"/>
      <c r="H23" s="18"/>
      <c r="I23" s="18"/>
      <c r="J23" s="18"/>
      <c r="K23" s="18"/>
      <c r="L23" s="18"/>
      <c r="M23" t="s">
        <v>51</v>
      </c>
      <c r="N23" t="s">
        <v>99</v>
      </c>
      <c r="O23" t="s">
        <v>142</v>
      </c>
    </row>
    <row r="24" spans="1:15">
      <c r="A24" s="18"/>
      <c r="B24" s="9" t="str">
        <f>IF(T!$D$2=T!$M$2,M14,IF(T!$D$2=T!$N$2,N14,O14))</f>
        <v>… the theoretical variance of the random variable. (cm^2)</v>
      </c>
      <c r="C24" s="8">
        <f>_xlfn.VAR.S(C9:C18)</f>
        <v>117.82222222222221</v>
      </c>
      <c r="D24" s="18"/>
      <c r="E24" s="18"/>
      <c r="F24" s="18"/>
      <c r="G24" s="18"/>
      <c r="H24" s="18"/>
      <c r="I24" s="18"/>
      <c r="J24" s="18"/>
      <c r="K24" s="18"/>
      <c r="L24" s="18"/>
      <c r="M24" t="s">
        <v>52</v>
      </c>
      <c r="N24" t="s">
        <v>100</v>
      </c>
      <c r="O24" t="s">
        <v>143</v>
      </c>
    </row>
    <row r="25" spans="1:15">
      <c r="A25" s="18"/>
      <c r="B25" s="2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t="s">
        <v>53</v>
      </c>
      <c r="N25" t="s">
        <v>101</v>
      </c>
      <c r="O25" t="s">
        <v>144</v>
      </c>
    </row>
    <row r="26" spans="1:15" ht="16">
      <c r="A26" s="18"/>
      <c r="B26" s="5" t="s">
        <v>87</v>
      </c>
      <c r="C26" s="18"/>
      <c r="D26" s="18"/>
      <c r="E26" s="34" t="str">
        <f>IF(T!$D$2=T!$M$2,M29,IF(T!$D$2=T!$N$2,N29,O29))</f>
        <v>The t-distribution is used to estimate the normal distribution from sample data.</v>
      </c>
      <c r="F26" s="18"/>
      <c r="G26" s="18"/>
      <c r="H26" s="18"/>
      <c r="I26" s="18"/>
      <c r="J26" s="18"/>
      <c r="K26" s="18"/>
      <c r="L26" s="18"/>
      <c r="M26" t="s">
        <v>54</v>
      </c>
      <c r="N26" t="s">
        <v>102</v>
      </c>
      <c r="O26" t="s">
        <v>145</v>
      </c>
    </row>
    <row r="27" spans="1:15" ht="29">
      <c r="A27" s="18"/>
      <c r="B27" s="32" t="str">
        <f>IF(T!$D$2=T!$M$2,M20,IF(T!$D$2=T!$N$2,N20,O20))</f>
        <v>What is the probability that the body height of a randomly chosen person falls …</v>
      </c>
      <c r="C27" s="33"/>
      <c r="D27" s="18"/>
      <c r="E27" s="27" t="s">
        <v>78</v>
      </c>
      <c r="F27" s="27" t="s">
        <v>79</v>
      </c>
      <c r="G27" s="27" t="s">
        <v>80</v>
      </c>
      <c r="H27" s="27" t="s">
        <v>78</v>
      </c>
      <c r="I27" s="27" t="s">
        <v>79</v>
      </c>
      <c r="J27" s="27" t="s">
        <v>80</v>
      </c>
      <c r="K27" s="18"/>
      <c r="L27" s="18"/>
      <c r="M27" t="s">
        <v>55</v>
      </c>
      <c r="N27" t="s">
        <v>103</v>
      </c>
      <c r="O27" t="s">
        <v>146</v>
      </c>
    </row>
    <row r="28" spans="1:15">
      <c r="A28" s="18"/>
      <c r="B28" s="9" t="str">
        <f>IF(T!$D$2=T!$M$2,M21,IF(T!$D$2=T!$N$2,N21,O21))</f>
        <v>… below 175 cm?</v>
      </c>
      <c r="C28" s="8">
        <f>G28</f>
        <v>0.62612946761458299</v>
      </c>
      <c r="D28" s="18"/>
      <c r="E28" s="18">
        <v>175</v>
      </c>
      <c r="F28" s="18">
        <f>(E28-$C$22)/$C$23</f>
        <v>0.33165679223943412</v>
      </c>
      <c r="G28" s="18">
        <f>_xlfn.T.DIST(F28,$F$22,TRUE)</f>
        <v>0.62612946761458299</v>
      </c>
      <c r="H28" s="18"/>
      <c r="I28" s="18"/>
      <c r="J28" s="18"/>
      <c r="K28" s="18"/>
      <c r="L28" s="18"/>
    </row>
    <row r="29" spans="1:15">
      <c r="A29" s="18"/>
      <c r="B29" s="9" t="str">
        <f>IF(T!$D$2=T!$M$2,M22,IF(T!$D$2=T!$N$2,N22,O22))</f>
        <v>… below 200 cm?</v>
      </c>
      <c r="C29" s="8">
        <f>G29</f>
        <v>0.98642854659672385</v>
      </c>
      <c r="D29" s="18"/>
      <c r="E29" s="18">
        <v>200</v>
      </c>
      <c r="F29" s="18">
        <f t="shared" ref="F29:F34" si="0">(E29-$C$22)/$C$23</f>
        <v>2.6348289605688411</v>
      </c>
      <c r="G29" s="18">
        <f t="shared" ref="G29:G34" si="1">_xlfn.T.DIST(F29,$F$22,TRUE)</f>
        <v>0.98642854659672385</v>
      </c>
      <c r="H29" s="18"/>
      <c r="I29" s="18"/>
      <c r="J29" s="18"/>
      <c r="K29" s="18"/>
      <c r="L29" s="18"/>
      <c r="M29" t="s">
        <v>153</v>
      </c>
      <c r="N29" t="s">
        <v>152</v>
      </c>
      <c r="O29" t="s">
        <v>158</v>
      </c>
    </row>
    <row r="30" spans="1:15">
      <c r="A30" s="18"/>
      <c r="B30" s="9" t="str">
        <f>IF(T!$D$2=T!$M$2,M23,IF(T!$D$2=T!$N$2,N23,O23))</f>
        <v>… above 160 cm?</v>
      </c>
      <c r="C30" s="8">
        <f>1-G30</f>
        <v>0.83950666022479215</v>
      </c>
      <c r="D30" s="18"/>
      <c r="E30" s="18">
        <v>160</v>
      </c>
      <c r="F30" s="18">
        <f t="shared" si="0"/>
        <v>-1.0502465087582102</v>
      </c>
      <c r="G30" s="18">
        <f t="shared" si="1"/>
        <v>0.16049333977520788</v>
      </c>
      <c r="H30" s="18"/>
      <c r="I30" s="18"/>
      <c r="J30" s="18"/>
      <c r="K30" s="18"/>
      <c r="L30" s="18"/>
      <c r="M30" t="s">
        <v>57</v>
      </c>
      <c r="N30" t="s">
        <v>112</v>
      </c>
      <c r="O30" t="s">
        <v>147</v>
      </c>
    </row>
    <row r="31" spans="1:15">
      <c r="A31" s="18"/>
      <c r="B31" s="9" t="str">
        <f>IF(T!$D$2=T!$M$2,M24,IF(T!$D$2=T!$N$2,N24,O24))</f>
        <v>… above 185 cm?</v>
      </c>
      <c r="C31" s="8">
        <f>1-G31</f>
        <v>0.12090313291834875</v>
      </c>
      <c r="D31" s="18"/>
      <c r="E31" s="18">
        <v>185</v>
      </c>
      <c r="F31" s="18">
        <f t="shared" si="0"/>
        <v>1.2529256595711968</v>
      </c>
      <c r="G31" s="18">
        <f t="shared" si="1"/>
        <v>0.87909686708165125</v>
      </c>
      <c r="H31" s="18"/>
      <c r="I31" s="18"/>
      <c r="J31" s="18"/>
      <c r="K31" s="18"/>
      <c r="L31" s="18"/>
      <c r="M31" t="s">
        <v>105</v>
      </c>
      <c r="N31" t="s">
        <v>104</v>
      </c>
      <c r="O31" t="s">
        <v>154</v>
      </c>
    </row>
    <row r="32" spans="1:15">
      <c r="A32" s="18"/>
      <c r="B32" s="9" t="str">
        <f>IF(T!$D$2=T!$M$2,M25,IF(T!$D$2=T!$N$2,N25,O25))</f>
        <v>… between 180 cm and 190 cm?</v>
      </c>
      <c r="C32" s="8">
        <f>J32-G32</f>
        <v>0.16390602281748012</v>
      </c>
      <c r="D32" s="18"/>
      <c r="E32" s="18">
        <v>180</v>
      </c>
      <c r="F32" s="18">
        <f t="shared" si="0"/>
        <v>0.79229122590531553</v>
      </c>
      <c r="G32" s="18">
        <f t="shared" si="1"/>
        <v>0.77571502105695012</v>
      </c>
      <c r="H32" s="18">
        <v>190</v>
      </c>
      <c r="I32" s="18">
        <f t="shared" ref="I32:I34" si="2">(H32-$C$22)/$C$23</f>
        <v>1.7135600932370783</v>
      </c>
      <c r="J32" s="18">
        <f t="shared" ref="J32:J34" si="3">_xlfn.T.DIST(I32,$F$22,TRUE)</f>
        <v>0.93962104387443024</v>
      </c>
      <c r="K32" s="18"/>
      <c r="L32" s="18"/>
      <c r="M32" t="s">
        <v>106</v>
      </c>
      <c r="N32" t="s">
        <v>108</v>
      </c>
      <c r="O32" t="s">
        <v>155</v>
      </c>
    </row>
    <row r="33" spans="1:15">
      <c r="A33" s="18"/>
      <c r="B33" s="9" t="str">
        <f>IF(T!$D$2=T!$M$2,M26,IF(T!$D$2=T!$N$2,N26,O26))</f>
        <v>… between 155 cm and 192 cm?</v>
      </c>
      <c r="C33" s="8">
        <f>J33-G33</f>
        <v>0.87234678914838981</v>
      </c>
      <c r="D33" s="18"/>
      <c r="E33" s="18">
        <v>155</v>
      </c>
      <c r="F33" s="18">
        <f t="shared" si="0"/>
        <v>-1.5108809424240917</v>
      </c>
      <c r="G33" s="18">
        <f t="shared" si="1"/>
        <v>8.2551804331685977E-2</v>
      </c>
      <c r="H33" s="18">
        <v>192</v>
      </c>
      <c r="I33" s="18">
        <f t="shared" si="2"/>
        <v>1.897813866703431</v>
      </c>
      <c r="J33" s="18">
        <f t="shared" si="3"/>
        <v>0.95489859348007577</v>
      </c>
      <c r="K33" s="18"/>
      <c r="L33" s="18"/>
      <c r="M33" t="s">
        <v>107</v>
      </c>
      <c r="N33" t="s">
        <v>109</v>
      </c>
      <c r="O33" t="s">
        <v>156</v>
      </c>
    </row>
    <row r="34" spans="1:15">
      <c r="A34" s="18"/>
      <c r="B34" s="9" t="str">
        <f>IF(T!$D$2=T!$M$2,M27,IF(T!$D$2=T!$N$2,N27,O27))</f>
        <v>… outside the 150 cm and 200 cm interval?</v>
      </c>
      <c r="C34" s="8">
        <f>1-(J34-G34)</f>
        <v>5.3644707801866698E-2</v>
      </c>
      <c r="D34" s="18"/>
      <c r="E34" s="18">
        <v>150</v>
      </c>
      <c r="F34" s="18">
        <f t="shared" si="0"/>
        <v>-1.9715153760899731</v>
      </c>
      <c r="G34" s="18">
        <f t="shared" si="1"/>
        <v>4.0073254398590524E-2</v>
      </c>
      <c r="H34" s="18">
        <v>200</v>
      </c>
      <c r="I34" s="18">
        <f t="shared" si="2"/>
        <v>2.6348289605688411</v>
      </c>
      <c r="J34" s="18">
        <f t="shared" si="3"/>
        <v>0.98642854659672385</v>
      </c>
      <c r="K34" s="18"/>
      <c r="L34" s="18"/>
    </row>
    <row r="35" spans="1:15" ht="16">
      <c r="A35" s="18"/>
      <c r="B35" s="25"/>
      <c r="C35" s="18"/>
      <c r="D35" s="18"/>
      <c r="E35" s="27" t="s">
        <v>78</v>
      </c>
      <c r="F35" s="27" t="s">
        <v>79</v>
      </c>
      <c r="G35" s="27" t="s">
        <v>80</v>
      </c>
      <c r="H35" s="27" t="s">
        <v>157</v>
      </c>
      <c r="I35" s="18"/>
      <c r="J35" s="18"/>
      <c r="K35" s="18"/>
      <c r="L35" s="18"/>
      <c r="M35" t="s">
        <v>68</v>
      </c>
      <c r="N35" t="s">
        <v>110</v>
      </c>
      <c r="O35" t="s">
        <v>159</v>
      </c>
    </row>
    <row r="36" spans="1:15">
      <c r="A36" s="18"/>
      <c r="B36" s="32" t="str">
        <f>IF(T!$D$2=T!$M$2,M30,IF(T!$D$2=T!$N$2,N30,O30))</f>
        <v>The stature of a person is 167 cm.</v>
      </c>
      <c r="C36" s="33"/>
      <c r="D36" s="18"/>
      <c r="E36" s="18">
        <v>167</v>
      </c>
      <c r="F36" s="18">
        <f>(E36-$C$22)/$C$23</f>
        <v>-0.40535830162597619</v>
      </c>
      <c r="G36" s="18">
        <f>_xlfn.T.DIST(F36,$F$22,TRUE)</f>
        <v>0.34734042928291053</v>
      </c>
      <c r="H36" s="18"/>
      <c r="I36" s="18"/>
      <c r="J36" s="18"/>
      <c r="K36" s="18"/>
      <c r="L36" s="18"/>
      <c r="M36" t="s">
        <v>63</v>
      </c>
      <c r="N36" t="s">
        <v>111</v>
      </c>
      <c r="O36" t="s">
        <v>160</v>
      </c>
    </row>
    <row r="37" spans="1:15">
      <c r="A37" s="18"/>
      <c r="B37" s="9" t="str">
        <f>IF(T!$D$2=T!$M$2,M31,IF(T!$D$2=T!$N$2,N31,O31))</f>
        <v>To which stature quartile does s/he belong to? (1–4)</v>
      </c>
      <c r="C37" s="8">
        <v>2</v>
      </c>
      <c r="D37" s="18"/>
      <c r="E37" s="18"/>
      <c r="F37" s="18"/>
      <c r="G37" s="18"/>
      <c r="H37" s="18">
        <f>G36*4</f>
        <v>1.3893617171316421</v>
      </c>
      <c r="I37" s="18"/>
      <c r="J37" s="18"/>
      <c r="K37" s="18"/>
      <c r="L37" s="18"/>
      <c r="M37" t="s">
        <v>64</v>
      </c>
      <c r="N37" t="s">
        <v>114</v>
      </c>
      <c r="O37" t="s">
        <v>161</v>
      </c>
    </row>
    <row r="38" spans="1:15">
      <c r="A38" s="18"/>
      <c r="B38" s="9" t="str">
        <f>IF(T!$D$2=T!$M$2,M32,IF(T!$D$2=T!$N$2,N32,O32))</f>
        <v>To which stature quintile does s/he belong to? (1–5)</v>
      </c>
      <c r="C38" s="8">
        <v>2</v>
      </c>
      <c r="D38" s="18"/>
      <c r="E38" s="18"/>
      <c r="F38" s="18"/>
      <c r="G38" s="18"/>
      <c r="H38" s="18">
        <f>G36*5</f>
        <v>1.7367021464145527</v>
      </c>
      <c r="I38" s="18"/>
      <c r="J38" s="18"/>
      <c r="K38" s="18"/>
      <c r="L38" s="18"/>
      <c r="M38" t="s">
        <v>65</v>
      </c>
      <c r="N38" t="s">
        <v>115</v>
      </c>
      <c r="O38" t="s">
        <v>162</v>
      </c>
    </row>
    <row r="39" spans="1:15">
      <c r="A39" s="18"/>
      <c r="B39" s="9" t="str">
        <f>IF(T!$D$2=T!$M$2,M33,IF(T!$D$2=T!$N$2,N33,O33))</f>
        <v>To which stature decile does s/he belong to? (1–10)</v>
      </c>
      <c r="C39" s="8">
        <v>4</v>
      </c>
      <c r="D39" s="18"/>
      <c r="E39" s="18"/>
      <c r="F39" s="18"/>
      <c r="G39" s="18"/>
      <c r="H39" s="18">
        <f>G36*10</f>
        <v>3.4734042928291053</v>
      </c>
      <c r="I39" s="18"/>
      <c r="J39" s="18"/>
      <c r="K39" s="18"/>
      <c r="L39" s="18"/>
      <c r="M39" t="s">
        <v>66</v>
      </c>
      <c r="N39" t="s">
        <v>116</v>
      </c>
      <c r="O39" t="s">
        <v>163</v>
      </c>
    </row>
    <row r="40" spans="1:15">
      <c r="A40" s="18"/>
      <c r="B40" s="2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t="s">
        <v>67</v>
      </c>
      <c r="N40" t="s">
        <v>117</v>
      </c>
      <c r="O40" t="s">
        <v>164</v>
      </c>
    </row>
    <row r="41" spans="1:15" ht="16">
      <c r="A41" s="18"/>
      <c r="B41" s="5" t="s">
        <v>88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t="s">
        <v>69</v>
      </c>
      <c r="N41" t="s">
        <v>118</v>
      </c>
      <c r="O41" t="s">
        <v>165</v>
      </c>
    </row>
    <row r="42" spans="1:15" ht="16">
      <c r="A42" s="18"/>
      <c r="B42" s="32" t="str">
        <f>IF(T!$D$2=T!$M$2,M35,IF(T!$D$2=T!$N$2,N35,O35))</f>
        <v>Give a point estimation for … of the theoretical distribution of stature in cm.</v>
      </c>
      <c r="C42" s="33"/>
      <c r="D42" s="18"/>
      <c r="E42" s="27" t="s">
        <v>80</v>
      </c>
      <c r="F42" s="27" t="s">
        <v>79</v>
      </c>
      <c r="G42" s="27" t="s">
        <v>78</v>
      </c>
      <c r="H42" s="27" t="s">
        <v>80</v>
      </c>
      <c r="I42" s="27" t="s">
        <v>79</v>
      </c>
      <c r="J42" s="27" t="s">
        <v>78</v>
      </c>
      <c r="K42" s="18"/>
      <c r="L42" s="18"/>
    </row>
    <row r="43" spans="1:15">
      <c r="A43" s="18"/>
      <c r="B43" s="24" t="str">
        <f>IF(T!$D$2=T!$M$2,M36,IF(T!$D$2=T!$N$2,N36,O36))</f>
        <v>… the lower quartile …</v>
      </c>
      <c r="C43" s="23">
        <f>G43</f>
        <v>163.77223603586441</v>
      </c>
      <c r="D43" s="18"/>
      <c r="E43" s="18">
        <f>1/4</f>
        <v>0.25</v>
      </c>
      <c r="F43" s="18">
        <f>_xlfn.T.INV(E43,$F$22)</f>
        <v>-0.70272214675132494</v>
      </c>
      <c r="G43" s="18">
        <f>F43*$C$23+$C$22</f>
        <v>163.77223603586441</v>
      </c>
      <c r="H43" s="18"/>
      <c r="I43" s="18"/>
      <c r="J43" s="18"/>
      <c r="K43" s="18"/>
      <c r="L43" s="18"/>
      <c r="M43" t="s">
        <v>167</v>
      </c>
      <c r="N43" t="s">
        <v>119</v>
      </c>
      <c r="O43" t="s">
        <v>166</v>
      </c>
    </row>
    <row r="44" spans="1:15">
      <c r="A44" s="18"/>
      <c r="B44" s="24" t="str">
        <f>IF(T!$D$2=T!$M$2,M37,IF(T!$D$2=T!$N$2,N37,O37))</f>
        <v>… the median …</v>
      </c>
      <c r="C44" s="23">
        <f t="shared" ref="C44:C46" si="4">G44</f>
        <v>171.4</v>
      </c>
      <c r="D44" s="18"/>
      <c r="E44" s="18">
        <f>1/2</f>
        <v>0.5</v>
      </c>
      <c r="F44" s="18">
        <f>_xlfn.T.INV(E44,$F$22)</f>
        <v>0</v>
      </c>
      <c r="G44" s="18">
        <f>F44*$C$23+$C$22</f>
        <v>171.4</v>
      </c>
      <c r="H44" s="18"/>
      <c r="I44" s="18"/>
      <c r="J44" s="18"/>
      <c r="K44" s="18"/>
      <c r="L44" s="18"/>
      <c r="M44" t="s">
        <v>46</v>
      </c>
      <c r="N44" t="s">
        <v>121</v>
      </c>
      <c r="O44" t="s">
        <v>170</v>
      </c>
    </row>
    <row r="45" spans="1:15">
      <c r="A45" s="18"/>
      <c r="B45" s="24" t="str">
        <f>IF(T!$D$2=T!$M$2,M38,IF(T!$D$2=T!$N$2,N38,O38))</f>
        <v>… the upper decile …</v>
      </c>
      <c r="C45" s="23">
        <f t="shared" si="4"/>
        <v>186.41221616662514</v>
      </c>
      <c r="D45" s="18"/>
      <c r="E45" s="18">
        <f>9/10</f>
        <v>0.9</v>
      </c>
      <c r="F45" s="18">
        <f>_xlfn.T.INV(E45,$F$22)</f>
        <v>1.3830287383966327</v>
      </c>
      <c r="G45" s="18">
        <f>F45*$C$23+$C$22</f>
        <v>186.41221616662514</v>
      </c>
      <c r="H45" s="18"/>
      <c r="I45" s="18"/>
      <c r="J45" s="18"/>
      <c r="K45" s="18"/>
      <c r="L45" s="18"/>
      <c r="M45" t="s">
        <v>47</v>
      </c>
      <c r="N45" t="s">
        <v>122</v>
      </c>
      <c r="O45" t="s">
        <v>171</v>
      </c>
    </row>
    <row r="46" spans="1:15">
      <c r="A46" s="18"/>
      <c r="B46" s="24" t="str">
        <f>IF(T!$D$2=T!$M$2,M39,IF(T!$D$2=T!$N$2,N39,O39))</f>
        <v>… the third quintile …</v>
      </c>
      <c r="C46" s="23">
        <f t="shared" si="4"/>
        <v>174.23256436559839</v>
      </c>
      <c r="D46" s="18"/>
      <c r="E46" s="18">
        <f>3/5</f>
        <v>0.6</v>
      </c>
      <c r="F46" s="18">
        <f t="shared" ref="F46:F48" si="5">_xlfn.T.INV(E46,$F$22)</f>
        <v>0.26095533647391395</v>
      </c>
      <c r="G46" s="18">
        <f t="shared" ref="G46:G48" si="6">F46*$C$23+$C$22</f>
        <v>174.23256436559839</v>
      </c>
      <c r="H46" s="18"/>
      <c r="I46" s="18"/>
      <c r="J46" s="18"/>
      <c r="K46" s="18"/>
      <c r="L46" s="18"/>
    </row>
    <row r="47" spans="1:15">
      <c r="A47" s="18"/>
      <c r="B47" s="24" t="str">
        <f>IF(T!$D$2=T!$M$2,M40,IF(T!$D$2=T!$N$2,N40,O40))</f>
        <v>… the interquartile range …</v>
      </c>
      <c r="C47" s="8">
        <f>J47-G47</f>
        <v>15.255527928271192</v>
      </c>
      <c r="D47" s="18"/>
      <c r="E47" s="18">
        <f>1/4</f>
        <v>0.25</v>
      </c>
      <c r="F47" s="18">
        <f t="shared" si="5"/>
        <v>-0.70272214675132494</v>
      </c>
      <c r="G47" s="18">
        <f t="shared" si="6"/>
        <v>163.77223603586441</v>
      </c>
      <c r="H47" s="18">
        <f>3/4</f>
        <v>0.75</v>
      </c>
      <c r="I47" s="18">
        <f t="shared" ref="I47:I48" si="7">_xlfn.T.INV(H47,$F$22)</f>
        <v>0.70272214675132494</v>
      </c>
      <c r="J47" s="18">
        <f t="shared" ref="J47:J48" si="8">I47*$C$23+$C$22</f>
        <v>179.0277639641356</v>
      </c>
      <c r="K47" s="18"/>
      <c r="L47" s="18"/>
      <c r="M47" t="s">
        <v>168</v>
      </c>
      <c r="N47" t="s">
        <v>120</v>
      </c>
      <c r="O47" t="s">
        <v>169</v>
      </c>
    </row>
    <row r="48" spans="1:15">
      <c r="A48" s="18"/>
      <c r="B48" s="24" t="str">
        <f>IF(T!$D$2=T!$M$2,M41,IF(T!$D$2=T!$N$2,N41,O41))</f>
        <v>… the interdecile range …</v>
      </c>
      <c r="C48" s="8">
        <f>J48-G48</f>
        <v>30.024432333250274</v>
      </c>
      <c r="D48" s="18"/>
      <c r="E48" s="18">
        <f>1/10</f>
        <v>0.1</v>
      </c>
      <c r="F48" s="18">
        <f t="shared" si="5"/>
        <v>-1.383028738396632</v>
      </c>
      <c r="G48" s="18">
        <f t="shared" si="6"/>
        <v>156.38778383337487</v>
      </c>
      <c r="H48" s="18">
        <f>9/10</f>
        <v>0.9</v>
      </c>
      <c r="I48" s="18">
        <f t="shared" si="7"/>
        <v>1.3830287383966327</v>
      </c>
      <c r="J48" s="18">
        <f t="shared" si="8"/>
        <v>186.41221616662514</v>
      </c>
      <c r="K48" s="18"/>
      <c r="L48" s="18"/>
      <c r="M48" t="s">
        <v>46</v>
      </c>
      <c r="N48" t="s">
        <v>121</v>
      </c>
      <c r="O48" t="s">
        <v>170</v>
      </c>
    </row>
    <row r="49" spans="1:15">
      <c r="A49" s="18"/>
      <c r="B49" s="25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t="s">
        <v>47</v>
      </c>
      <c r="N49" t="s">
        <v>122</v>
      </c>
      <c r="O49" t="s">
        <v>171</v>
      </c>
    </row>
    <row r="50" spans="1:15" ht="28">
      <c r="A50" s="18"/>
      <c r="B50" s="32" t="str">
        <f>IF(T!$D$2=T!$M$2,M43,IF(T!$D$2=T!$N$2,N43,O43))</f>
        <v>Based on the estimated parameters give the reference range using rough estimation.</v>
      </c>
      <c r="C50" s="33"/>
      <c r="D50" s="18"/>
      <c r="E50" s="18"/>
      <c r="F50" s="18"/>
      <c r="G50" s="18"/>
      <c r="H50" s="18"/>
      <c r="I50" s="18"/>
      <c r="J50" s="18"/>
      <c r="K50" s="18"/>
      <c r="L50" s="18"/>
    </row>
    <row r="51" spans="1:15">
      <c r="A51" s="18"/>
      <c r="B51" s="9" t="str">
        <f>IF(T!$D$2=T!$M$2,M44,IF(T!$D$2=T!$N$2,N44,O44))</f>
        <v>Lower limit:</v>
      </c>
      <c r="C51" s="8">
        <f>C22-2*C23</f>
        <v>149.69081095736442</v>
      </c>
      <c r="D51" s="18"/>
      <c r="E51" s="18"/>
      <c r="F51" s="18"/>
      <c r="G51" s="18"/>
      <c r="H51" s="18"/>
      <c r="I51" s="18"/>
      <c r="J51" s="18"/>
      <c r="K51" s="18"/>
      <c r="L51" s="18"/>
      <c r="M51" t="s">
        <v>71</v>
      </c>
      <c r="N51" t="s">
        <v>123</v>
      </c>
      <c r="O51" t="s">
        <v>172</v>
      </c>
    </row>
    <row r="52" spans="1:15">
      <c r="A52" s="18"/>
      <c r="B52" s="9" t="str">
        <f>IF(T!$D$2=T!$M$2,M45,IF(T!$D$2=T!$N$2,N45,O45))</f>
        <v>Upper limit:</v>
      </c>
      <c r="C52" s="8">
        <f>C22+2*C23</f>
        <v>193.10918904263559</v>
      </c>
      <c r="D52" s="18"/>
      <c r="E52" s="18"/>
      <c r="F52" s="18"/>
      <c r="G52" s="18"/>
      <c r="H52" s="18"/>
      <c r="I52" s="18"/>
      <c r="J52" s="18"/>
      <c r="K52" s="18"/>
      <c r="L52" s="18"/>
      <c r="M52" t="s">
        <v>75</v>
      </c>
      <c r="N52" t="s">
        <v>124</v>
      </c>
      <c r="O52" t="s">
        <v>173</v>
      </c>
    </row>
    <row r="53" spans="1:15">
      <c r="A53" s="18"/>
      <c r="B53" s="25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5" ht="29">
      <c r="A54" s="18"/>
      <c r="B54" s="32" t="str">
        <f>IF(T!$D$2=T!$M$2,M47,IF(T!$D$2=T!$N$2,N47,O47))</f>
        <v>Based on the estimated parameters give the reference range using precise estimation.</v>
      </c>
      <c r="C54" s="33"/>
      <c r="D54" s="18"/>
      <c r="E54" s="27" t="s">
        <v>80</v>
      </c>
      <c r="F54" s="27" t="s">
        <v>79</v>
      </c>
      <c r="G54" s="27" t="s">
        <v>78</v>
      </c>
      <c r="H54" s="18"/>
      <c r="I54" s="18"/>
      <c r="J54" s="18"/>
      <c r="K54" s="18"/>
      <c r="L54" s="18"/>
      <c r="M54" t="s">
        <v>72</v>
      </c>
      <c r="N54" t="s">
        <v>125</v>
      </c>
      <c r="O54" t="s">
        <v>174</v>
      </c>
    </row>
    <row r="55" spans="1:15">
      <c r="A55" s="18"/>
      <c r="B55" s="9" t="str">
        <f>IF(T!$D$2=T!$M$2,M48,IF(T!$D$2=T!$N$2,N48,O48))</f>
        <v>Lower limit:</v>
      </c>
      <c r="C55" s="8">
        <f>G55</f>
        <v>146.84520125433082</v>
      </c>
      <c r="D55" s="18"/>
      <c r="E55" s="18">
        <v>2.5000000000000001E-2</v>
      </c>
      <c r="F55" s="18">
        <f>_xlfn.T.INV(E55,$F$22)</f>
        <v>-2.2621571627982053</v>
      </c>
      <c r="G55" s="18">
        <f>F55*$C$23+$C$22</f>
        <v>146.84520125433082</v>
      </c>
      <c r="H55" s="18"/>
      <c r="I55" s="18"/>
      <c r="J55" s="18"/>
      <c r="K55" s="18"/>
      <c r="L55" s="18"/>
      <c r="M55" t="s">
        <v>74</v>
      </c>
      <c r="N55" t="s">
        <v>126</v>
      </c>
      <c r="O55" t="s">
        <v>175</v>
      </c>
    </row>
    <row r="56" spans="1:15">
      <c r="A56" s="18"/>
      <c r="B56" s="9" t="str">
        <f>IF(T!$D$2=T!$M$2,M49,IF(T!$D$2=T!$N$2,N49,O49))</f>
        <v>Upper limit:</v>
      </c>
      <c r="C56" s="8">
        <f>G56</f>
        <v>195.95479874566919</v>
      </c>
      <c r="D56" s="18"/>
      <c r="E56" s="18">
        <v>0.97499999999999998</v>
      </c>
      <c r="F56" s="18">
        <f>_xlfn.T.INV(E56,$F$22)</f>
        <v>2.2621571627982049</v>
      </c>
      <c r="G56" s="18">
        <f>F56*$C$23+$C$22</f>
        <v>195.95479874566919</v>
      </c>
      <c r="H56" s="18"/>
      <c r="I56" s="18"/>
      <c r="J56" s="18"/>
      <c r="K56" s="18"/>
      <c r="L56" s="18"/>
      <c r="M56" t="s">
        <v>46</v>
      </c>
      <c r="N56" t="s">
        <v>121</v>
      </c>
      <c r="O56" t="s">
        <v>170</v>
      </c>
    </row>
    <row r="57" spans="1:15">
      <c r="A57" s="18"/>
      <c r="B57" s="25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t="s">
        <v>47</v>
      </c>
      <c r="N57" t="s">
        <v>122</v>
      </c>
      <c r="O57" t="s">
        <v>171</v>
      </c>
    </row>
    <row r="58" spans="1:15">
      <c r="A58" s="18"/>
      <c r="B58" s="5" t="str">
        <f>IF(T!$D$2=T!$M$2,M51,IF(T!$D$2=T!$N$2,N51,O51))</f>
        <v>The interval estimation of the expected value: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t="s">
        <v>77</v>
      </c>
      <c r="N58" t="s">
        <v>127</v>
      </c>
      <c r="O58" t="s">
        <v>177</v>
      </c>
    </row>
    <row r="59" spans="1:15">
      <c r="A59" s="18"/>
      <c r="B59" s="9" t="str">
        <f>IF(T!$D$2=T!$M$2,M52,IF(T!$D$2=T!$N$2,N52,O52))</f>
        <v>Calculate the standard error.</v>
      </c>
      <c r="C59" s="8">
        <f>C23/SQRT(F18)</f>
        <v>3.4325241764949332</v>
      </c>
      <c r="D59" s="18"/>
      <c r="E59" s="18"/>
      <c r="F59" s="18"/>
      <c r="G59" s="18"/>
      <c r="H59" s="18"/>
      <c r="I59" s="18"/>
      <c r="J59" s="18"/>
      <c r="K59" s="18"/>
      <c r="L59" s="18"/>
      <c r="M59" t="s">
        <v>46</v>
      </c>
      <c r="N59" t="s">
        <v>121</v>
      </c>
      <c r="O59" t="s">
        <v>170</v>
      </c>
    </row>
    <row r="60" spans="1:15">
      <c r="A60" s="18"/>
      <c r="B60" s="25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t="s">
        <v>47</v>
      </c>
      <c r="N60" t="s">
        <v>122</v>
      </c>
      <c r="O60" t="s">
        <v>171</v>
      </c>
    </row>
    <row r="61" spans="1:15">
      <c r="A61" s="18"/>
      <c r="B61" s="28" t="str">
        <f>IF(T!$D$2=T!$M$2,M54,IF(T!$D$2=T!$N$2,N54,O54))</f>
        <v>Give the confidence interval for the expected value if …</v>
      </c>
      <c r="C61" s="29"/>
      <c r="D61" s="18"/>
      <c r="E61" s="18"/>
      <c r="F61" s="18"/>
      <c r="G61" s="18"/>
      <c r="H61" s="18"/>
      <c r="I61" s="18"/>
      <c r="J61" s="18"/>
      <c r="K61" s="18"/>
      <c r="L61" s="18"/>
      <c r="M61" t="s">
        <v>72</v>
      </c>
      <c r="N61" t="s">
        <v>125</v>
      </c>
      <c r="O61" t="s">
        <v>174</v>
      </c>
    </row>
    <row r="62" spans="1:15" ht="16">
      <c r="A62" s="18"/>
      <c r="B62" s="30" t="str">
        <f>IF(T!$D$2=T!$M$2,M55,IF(T!$D$2=T!$N$2,N55,O55))</f>
        <v>… the confidence level is 95%.</v>
      </c>
      <c r="C62" s="31"/>
      <c r="D62" s="18"/>
      <c r="E62" s="27" t="s">
        <v>80</v>
      </c>
      <c r="F62" s="27" t="s">
        <v>79</v>
      </c>
      <c r="G62" s="27" t="s">
        <v>78</v>
      </c>
      <c r="H62" s="18"/>
      <c r="I62" s="18"/>
      <c r="J62" s="18"/>
      <c r="K62" s="18"/>
      <c r="L62" s="18"/>
      <c r="M62" t="s">
        <v>73</v>
      </c>
      <c r="N62" t="s">
        <v>128</v>
      </c>
      <c r="O62" t="s">
        <v>176</v>
      </c>
    </row>
    <row r="63" spans="1:15">
      <c r="A63" s="18"/>
      <c r="B63" s="9" t="str">
        <f>IF(T!$D$2=T!$M$2,M56,IF(T!$D$2=T!$N$2,N56,O56))</f>
        <v>Lower limit:</v>
      </c>
      <c r="C63" s="8">
        <f>G63</f>
        <v>163.63509084766397</v>
      </c>
      <c r="D63" s="18"/>
      <c r="E63" s="18">
        <v>2.5000000000000001E-2</v>
      </c>
      <c r="F63" s="18">
        <f>_xlfn.T.INV(E63,$F$22)</f>
        <v>-2.2621571627982053</v>
      </c>
      <c r="G63" s="18">
        <f>F63*$C$59+$C$22</f>
        <v>163.63509084766397</v>
      </c>
      <c r="H63" s="18"/>
      <c r="I63" s="18"/>
      <c r="J63" s="18"/>
      <c r="K63" s="18"/>
      <c r="L63" s="18"/>
      <c r="M63" t="s">
        <v>46</v>
      </c>
      <c r="N63" t="s">
        <v>121</v>
      </c>
      <c r="O63" s="35" t="s">
        <v>170</v>
      </c>
    </row>
    <row r="64" spans="1:15">
      <c r="A64" s="18"/>
      <c r="B64" s="9" t="str">
        <f>IF(T!$D$2=T!$M$2,M57,IF(T!$D$2=T!$N$2,N57,O57))</f>
        <v>Upper limit:</v>
      </c>
      <c r="C64" s="8">
        <f>G64</f>
        <v>179.16490915233604</v>
      </c>
      <c r="D64" s="18"/>
      <c r="E64" s="18">
        <v>0.97499999999999998</v>
      </c>
      <c r="F64" s="18">
        <f>_xlfn.T.INV(E64,$F$22)</f>
        <v>2.2621571627982049</v>
      </c>
      <c r="G64" s="18">
        <f>F64*$C$59+$C$22</f>
        <v>179.16490915233604</v>
      </c>
      <c r="H64" s="18"/>
      <c r="I64" s="18"/>
      <c r="J64" s="18"/>
      <c r="K64" s="18"/>
      <c r="L64" s="18"/>
      <c r="M64" t="s">
        <v>47</v>
      </c>
      <c r="N64" t="s">
        <v>122</v>
      </c>
      <c r="O64" s="35" t="s">
        <v>171</v>
      </c>
    </row>
    <row r="65" spans="1:15">
      <c r="A65" s="18"/>
      <c r="B65" s="32" t="str">
        <f>IF(T!$D$2=T!$M$2,M58,IF(T!$D$2=T!$N$2,N58,O58))</f>
        <v>The same interval using rough estimation:</v>
      </c>
      <c r="C65" s="33"/>
      <c r="D65" s="18"/>
      <c r="E65" s="18"/>
      <c r="F65" s="18"/>
      <c r="G65" s="18"/>
      <c r="H65" s="18"/>
      <c r="I65" s="18"/>
      <c r="J65" s="18"/>
      <c r="K65" s="18"/>
      <c r="L65" s="18"/>
    </row>
    <row r="66" spans="1:15">
      <c r="A66" s="18"/>
      <c r="B66" s="9" t="str">
        <f>IF(T!$D$2=T!$M$2,M59,IF(T!$D$2=T!$N$2,N59,O59))</f>
        <v>Lower limit:</v>
      </c>
      <c r="C66" s="8">
        <f>C22-2*C59</f>
        <v>164.53495164701013</v>
      </c>
      <c r="D66" s="18"/>
      <c r="E66" s="18"/>
      <c r="F66" s="18"/>
      <c r="G66" s="18"/>
      <c r="H66" s="18"/>
      <c r="I66" s="18"/>
      <c r="J66" s="18"/>
      <c r="K66" s="18"/>
      <c r="L66" s="18"/>
      <c r="M66" s="14" t="s">
        <v>38</v>
      </c>
      <c r="N66" s="14" t="s">
        <v>39</v>
      </c>
      <c r="O66" s="14" t="s">
        <v>40</v>
      </c>
    </row>
    <row r="67" spans="1:15">
      <c r="A67" s="18"/>
      <c r="B67" s="9" t="str">
        <f>IF(T!$D$2=T!$M$2,M60,IF(T!$D$2=T!$N$2,N60,O60))</f>
        <v>Upper limit:</v>
      </c>
      <c r="C67" s="8">
        <f>C22+2*C59</f>
        <v>178.26504835298988</v>
      </c>
      <c r="D67" s="18"/>
      <c r="E67" s="18"/>
      <c r="F67" s="18"/>
      <c r="G67" s="18"/>
      <c r="H67" s="18"/>
      <c r="I67" s="18"/>
      <c r="J67" s="18"/>
      <c r="K67" s="18"/>
      <c r="L67" s="18"/>
      <c r="M67" t="str">
        <f>IF(T!$D$2=T!$M$2,M66,IF(T!$D$2=T!$N$2,N66,O66))</f>
        <v>=T.DIST()</v>
      </c>
    </row>
    <row r="68" spans="1:15">
      <c r="A68" s="18"/>
      <c r="B68" s="25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5">
      <c r="A69" s="18"/>
      <c r="B69" s="28" t="str">
        <f>IF(T!$D$2=T!$M$2,M61,IF(T!$D$2=T!$N$2,N61,O61))</f>
        <v>Give the confidence interval for the expected value if …</v>
      </c>
      <c r="C69" s="29"/>
      <c r="D69" s="18"/>
      <c r="E69" s="18"/>
      <c r="F69" s="18"/>
      <c r="G69" s="18"/>
      <c r="H69" s="18"/>
      <c r="I69" s="18"/>
      <c r="J69" s="18"/>
      <c r="K69" s="18"/>
      <c r="L69" s="18"/>
      <c r="M69" s="14" t="s">
        <v>178</v>
      </c>
      <c r="N69" s="14" t="s">
        <v>37</v>
      </c>
      <c r="O69" s="14" t="s">
        <v>37</v>
      </c>
    </row>
    <row r="70" spans="1:15" ht="16">
      <c r="A70" s="18"/>
      <c r="B70" s="30" t="str">
        <f>IF(T!$D$2=T!$M$2,M62,IF(T!$D$2=T!$N$2,N62,O62))</f>
        <v>… the confidence level is 99.9%.</v>
      </c>
      <c r="C70" s="31"/>
      <c r="D70" s="18"/>
      <c r="E70" s="27" t="s">
        <v>80</v>
      </c>
      <c r="F70" s="27" t="s">
        <v>79</v>
      </c>
      <c r="G70" s="27" t="s">
        <v>78</v>
      </c>
      <c r="H70" s="18"/>
      <c r="I70" s="18"/>
      <c r="J70" s="18"/>
      <c r="K70" s="18"/>
      <c r="L70" s="18"/>
      <c r="M70" t="str">
        <f>IF(T!$D$2=T!$M$2,M69,IF(T!$D$2=T!$N$2,N69,O69))</f>
        <v>=T.INV()</v>
      </c>
    </row>
    <row r="71" spans="1:15">
      <c r="A71" s="18"/>
      <c r="B71" s="9" t="str">
        <f>IF(T!$D$2=T!$M$2,M63,IF(T!$D$2=T!$N$2,N63,O63))</f>
        <v>Lower limit:</v>
      </c>
      <c r="C71" s="8">
        <f>G71</f>
        <v>154.98940196308246</v>
      </c>
      <c r="D71" s="18"/>
      <c r="E71" s="26">
        <v>5.0000000000000001E-4</v>
      </c>
      <c r="F71" s="18">
        <f>_xlfn.T.INV(E71,$F$22)</f>
        <v>-4.7809125859311381</v>
      </c>
      <c r="G71" s="18">
        <f>F71*$C$59+$C$22</f>
        <v>154.98940196308246</v>
      </c>
      <c r="H71" s="18"/>
      <c r="I71" s="18"/>
      <c r="J71" s="18"/>
      <c r="K71" s="18"/>
      <c r="L71" s="18"/>
    </row>
    <row r="72" spans="1:15">
      <c r="A72" s="18"/>
      <c r="B72" s="9" t="str">
        <f>IF(T!$D$2=T!$M$2,M64,IF(T!$D$2=T!$N$2,N64,O64))</f>
        <v>Upper limit:</v>
      </c>
      <c r="C72" s="8">
        <f>G72</f>
        <v>187.81059803691781</v>
      </c>
      <c r="D72" s="18"/>
      <c r="E72" s="26">
        <v>0.99950000000000006</v>
      </c>
      <c r="F72" s="18">
        <f>_xlfn.T.INV(E72,$F$22)</f>
        <v>4.780912585931218</v>
      </c>
      <c r="G72" s="18">
        <f>F72*$C$59+$C$22</f>
        <v>187.81059803691781</v>
      </c>
      <c r="H72" s="18"/>
      <c r="I72" s="18"/>
      <c r="J72" s="18"/>
      <c r="K72" s="18"/>
      <c r="L72" s="18"/>
    </row>
    <row r="73" spans="1: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83973" r:id="rId3">
          <objectPr defaultSize="0" autoPict="0" r:id="rId4">
            <anchor moveWithCells="1">
              <from>
                <xdr:col>5</xdr:col>
                <xdr:colOff>863600</xdr:colOff>
                <xdr:row>11</xdr:row>
                <xdr:rowOff>139700</xdr:rowOff>
              </from>
              <to>
                <xdr:col>6</xdr:col>
                <xdr:colOff>596900</xdr:colOff>
                <xdr:row>13</xdr:row>
                <xdr:rowOff>25400</xdr:rowOff>
              </to>
            </anchor>
          </objectPr>
        </oleObject>
      </mc:Choice>
      <mc:Fallback>
        <oleObject progId="Equation.3" shapeId="83973" r:id="rId3"/>
      </mc:Fallback>
    </mc:AlternateContent>
    <mc:AlternateContent xmlns:mc="http://schemas.openxmlformats.org/markup-compatibility/2006">
      <mc:Choice Requires="x14">
        <oleObject progId="Equation.3" shapeId="83974" r:id="rId5">
          <objectPr defaultSize="0" autoPict="0" r:id="rId6">
            <anchor moveWithCells="1">
              <from>
                <xdr:col>6</xdr:col>
                <xdr:colOff>12700</xdr:colOff>
                <xdr:row>3</xdr:row>
                <xdr:rowOff>12700</xdr:rowOff>
              </from>
              <to>
                <xdr:col>6</xdr:col>
                <xdr:colOff>508000</xdr:colOff>
                <xdr:row>4</xdr:row>
                <xdr:rowOff>114300</xdr:rowOff>
              </to>
            </anchor>
          </objectPr>
        </oleObject>
      </mc:Choice>
      <mc:Fallback>
        <oleObject progId="Equation.3" shapeId="83974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</vt:lpstr>
      <vt:lpstr>1</vt:lpstr>
      <vt:lpstr>1m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Gergely Agócs</cp:lastModifiedBy>
  <dcterms:created xsi:type="dcterms:W3CDTF">2013-10-10T16:18:51Z</dcterms:created>
  <dcterms:modified xsi:type="dcterms:W3CDTF">2016-10-20T09:32:11Z</dcterms:modified>
</cp:coreProperties>
</file>