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2"/>
  <workbookPr autoCompressPictures="0"/>
  <mc:AlternateContent xmlns:mc="http://schemas.openxmlformats.org/markup-compatibility/2006">
    <mc:Choice Requires="x15">
      <x15ac:absPath xmlns:x15ac="http://schemas.microsoft.com/office/spreadsheetml/2010/11/ac" url="/Users/agocs_gergely/Desktop/Oktatás/SOTE/Stat_Köt_Új/gyakorlatok/12_RR_OR_LR/"/>
    </mc:Choice>
  </mc:AlternateContent>
  <xr:revisionPtr revIDLastSave="0" documentId="13_ncr:1_{B2EFF006-C36B-8240-9CBE-CF1762DE82AF}" xr6:coauthVersionLast="36" xr6:coauthVersionMax="36" xr10:uidLastSave="{00000000-0000-0000-0000-000000000000}"/>
  <bookViews>
    <workbookView xWindow="20" yWindow="500" windowWidth="28740" windowHeight="16140" tabRatio="771" xr2:uid="{00000000-000D-0000-FFFF-FFFF00000000}"/>
  </bookViews>
  <sheets>
    <sheet name="T" sheetId="2" r:id="rId1"/>
    <sheet name="p12f" sheetId="18" r:id="rId2"/>
    <sheet name="p12m" sheetId="15" r:id="rId3"/>
  </sheets>
  <definedNames>
    <definedName name="nyelv">T!$M$2:$O$2</definedName>
  </definedNames>
  <calcPr calcId="18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2" i="18" l="1"/>
  <c r="L12" i="18"/>
  <c r="M12" i="18"/>
  <c r="K13" i="18"/>
  <c r="L13" i="18"/>
  <c r="M13" i="18"/>
  <c r="L11" i="18"/>
  <c r="M11" i="18"/>
  <c r="K11" i="18"/>
  <c r="D67" i="18"/>
  <c r="D69" i="18"/>
  <c r="D60" i="18"/>
  <c r="D61" i="18"/>
  <c r="D59" i="18"/>
  <c r="D43" i="18"/>
  <c r="D34" i="18"/>
  <c r="D35" i="18"/>
  <c r="D36" i="18"/>
  <c r="D38" i="18"/>
  <c r="D21" i="18"/>
  <c r="D23" i="18"/>
  <c r="C45" i="15"/>
  <c r="D68" i="18"/>
  <c r="D66" i="18"/>
  <c r="D63" i="18"/>
  <c r="D64" i="18"/>
  <c r="D39" i="18"/>
  <c r="D37" i="18"/>
  <c r="D33" i="18"/>
  <c r="D32" i="18"/>
  <c r="D31" i="18"/>
  <c r="D30" i="18"/>
  <c r="D25" i="18"/>
  <c r="D24" i="18"/>
  <c r="D22" i="18"/>
  <c r="D20" i="18"/>
  <c r="D19" i="18"/>
  <c r="B83" i="18"/>
  <c r="B82" i="18"/>
  <c r="B81" i="18"/>
  <c r="B80" i="18"/>
  <c r="B79" i="18"/>
  <c r="B78" i="18"/>
  <c r="E76" i="18"/>
  <c r="E75" i="18"/>
  <c r="E74" i="18"/>
  <c r="G73" i="18"/>
  <c r="F73" i="18"/>
  <c r="B73" i="18"/>
  <c r="B71" i="18"/>
  <c r="B70" i="18"/>
  <c r="B69" i="18"/>
  <c r="B68" i="18"/>
  <c r="B67" i="18"/>
  <c r="B66" i="18"/>
  <c r="B64" i="18"/>
  <c r="B63" i="18"/>
  <c r="B62" i="18"/>
  <c r="B61" i="18"/>
  <c r="B60" i="18"/>
  <c r="B59" i="18"/>
  <c r="E57" i="18"/>
  <c r="F56" i="18"/>
  <c r="F55" i="18"/>
  <c r="E55" i="18"/>
  <c r="H54" i="18"/>
  <c r="G54" i="18"/>
  <c r="I53" i="18"/>
  <c r="G53" i="18"/>
  <c r="B51" i="18"/>
  <c r="B49" i="18"/>
  <c r="B48" i="18"/>
  <c r="B47" i="18"/>
  <c r="B46" i="18"/>
  <c r="B45" i="18"/>
  <c r="B44" i="18"/>
  <c r="B43" i="18"/>
  <c r="B41" i="18"/>
  <c r="B39" i="18"/>
  <c r="B38" i="18"/>
  <c r="B37" i="18"/>
  <c r="B36" i="18"/>
  <c r="B35" i="18"/>
  <c r="B34" i="18"/>
  <c r="B33" i="18"/>
  <c r="B32" i="18"/>
  <c r="B31" i="18"/>
  <c r="B30" i="18"/>
  <c r="B29" i="18"/>
  <c r="B27" i="18"/>
  <c r="B25" i="18"/>
  <c r="B24" i="18"/>
  <c r="B23" i="18"/>
  <c r="B22" i="18"/>
  <c r="B21" i="18"/>
  <c r="B20" i="18"/>
  <c r="B19" i="18"/>
  <c r="B18" i="18"/>
  <c r="B17" i="18"/>
  <c r="B15" i="18"/>
  <c r="E13" i="18"/>
  <c r="F12" i="18"/>
  <c r="F11" i="18"/>
  <c r="E11" i="18"/>
  <c r="H10" i="18"/>
  <c r="G10" i="18"/>
  <c r="I9" i="18"/>
  <c r="G9" i="18"/>
  <c r="B7" i="18"/>
  <c r="B5" i="18"/>
  <c r="B4" i="18"/>
  <c r="B2" i="18"/>
  <c r="E76" i="15"/>
  <c r="C59" i="15"/>
  <c r="G53" i="15"/>
  <c r="C44" i="15"/>
  <c r="C19" i="15"/>
  <c r="C17" i="15"/>
  <c r="C18" i="15"/>
  <c r="C24" i="15"/>
  <c r="C23" i="15"/>
  <c r="C22" i="15"/>
  <c r="C21" i="15"/>
  <c r="C20" i="15"/>
  <c r="B22" i="15"/>
  <c r="B23" i="15"/>
  <c r="B24" i="15"/>
  <c r="B25" i="15"/>
  <c r="B18" i="15"/>
  <c r="B19" i="15"/>
  <c r="C67" i="15" s="1"/>
  <c r="B20" i="15"/>
  <c r="B21" i="15"/>
  <c r="B17" i="15"/>
  <c r="C69" i="15" s="1"/>
  <c r="D62" i="18" l="1"/>
  <c r="D71" i="18"/>
  <c r="D18" i="18"/>
  <c r="D17" i="18"/>
  <c r="I12" i="15"/>
  <c r="H12" i="15"/>
  <c r="D70" i="18" l="1"/>
  <c r="D44" i="18"/>
  <c r="D45" i="18"/>
  <c r="I11" i="15"/>
  <c r="B80" i="15"/>
  <c r="B81" i="15"/>
  <c r="B82" i="15"/>
  <c r="B83" i="15"/>
  <c r="H57" i="15"/>
  <c r="B79" i="15"/>
  <c r="B78" i="15"/>
  <c r="G73" i="15"/>
  <c r="F73" i="15"/>
  <c r="E75" i="15"/>
  <c r="E74" i="15"/>
  <c r="B73" i="15"/>
  <c r="B60" i="15"/>
  <c r="B61" i="15"/>
  <c r="B62" i="15"/>
  <c r="B63" i="15"/>
  <c r="B64" i="15"/>
  <c r="B66" i="15"/>
  <c r="B67" i="15"/>
  <c r="B68" i="15"/>
  <c r="B69" i="15"/>
  <c r="B70" i="15"/>
  <c r="B71" i="15"/>
  <c r="C33" i="15"/>
  <c r="B59" i="15"/>
  <c r="H54" i="15"/>
  <c r="G54" i="15"/>
  <c r="I53" i="15"/>
  <c r="F56" i="15"/>
  <c r="F55" i="15"/>
  <c r="E57" i="15"/>
  <c r="E55" i="15"/>
  <c r="B51" i="15"/>
  <c r="B41" i="15"/>
  <c r="B49" i="15"/>
  <c r="B48" i="15"/>
  <c r="B47" i="15"/>
  <c r="B46" i="15"/>
  <c r="B45" i="15"/>
  <c r="B44" i="15"/>
  <c r="B43" i="15"/>
  <c r="E39" i="15"/>
  <c r="B39" i="15"/>
  <c r="E38" i="15"/>
  <c r="B38" i="15"/>
  <c r="E37" i="15"/>
  <c r="B37" i="15"/>
  <c r="E36" i="15"/>
  <c r="B36" i="15"/>
  <c r="E35" i="15"/>
  <c r="B35" i="15"/>
  <c r="E34" i="15"/>
  <c r="B34" i="15"/>
  <c r="E33" i="15"/>
  <c r="B33" i="15"/>
  <c r="E32" i="15"/>
  <c r="B32" i="15"/>
  <c r="E31" i="15"/>
  <c r="B31" i="15"/>
  <c r="E30" i="15"/>
  <c r="B30" i="15"/>
  <c r="B29" i="15"/>
  <c r="B27" i="15"/>
  <c r="B15" i="15"/>
  <c r="E13" i="15"/>
  <c r="F12" i="15"/>
  <c r="F11" i="15"/>
  <c r="E11" i="15"/>
  <c r="H10" i="15"/>
  <c r="G10" i="15"/>
  <c r="I9" i="15"/>
  <c r="G9" i="15"/>
  <c r="B7" i="15"/>
  <c r="B5" i="15"/>
  <c r="B4" i="15"/>
  <c r="B2" i="15"/>
  <c r="C3" i="2"/>
  <c r="L57" i="18" l="1"/>
  <c r="C62" i="15"/>
  <c r="D79" i="18"/>
  <c r="D78" i="18"/>
  <c r="D47" i="18"/>
  <c r="D46" i="18"/>
  <c r="D83" i="18"/>
  <c r="D82" i="18"/>
  <c r="D80" i="18"/>
  <c r="D81" i="18"/>
  <c r="D49" i="18"/>
  <c r="D48" i="18"/>
  <c r="C43" i="15"/>
  <c r="C48" i="15" s="1"/>
  <c r="C49" i="15" s="1"/>
  <c r="G11" i="15"/>
  <c r="C31" i="15"/>
  <c r="G12" i="15"/>
  <c r="C46" i="15" l="1"/>
  <c r="C47" i="15" s="1"/>
  <c r="C36" i="15"/>
  <c r="C37" i="15"/>
  <c r="C25" i="15"/>
  <c r="G13" i="15"/>
  <c r="H11" i="15"/>
  <c r="C32" i="15" l="1"/>
  <c r="H13" i="15"/>
  <c r="C34" i="15"/>
  <c r="C39" i="15"/>
  <c r="C30" i="15" l="1"/>
  <c r="C35" i="15"/>
  <c r="C38" i="15"/>
  <c r="G57" i="15"/>
  <c r="C63" i="15" s="1"/>
  <c r="C64" i="15" s="1"/>
  <c r="K57" i="18"/>
  <c r="C60" i="15"/>
  <c r="C61" i="15" s="1"/>
  <c r="I55" i="15"/>
  <c r="C66" i="15" s="1"/>
  <c r="I57" i="15"/>
  <c r="M57" i="18" s="1"/>
  <c r="I56" i="15"/>
  <c r="M56" i="18" s="1"/>
  <c r="C68" i="15" l="1"/>
  <c r="M55" i="18"/>
  <c r="C70" i="15"/>
  <c r="C71" i="15"/>
  <c r="C82" i="15" l="1"/>
  <c r="C83" i="15" s="1"/>
  <c r="C80" i="15"/>
  <c r="C81" i="15" s="1"/>
  <c r="C78" i="15"/>
  <c r="C79" i="15" s="1"/>
</calcChain>
</file>

<file path=xl/sharedStrings.xml><?xml version="1.0" encoding="utf-8"?>
<sst xmlns="http://schemas.openxmlformats.org/spreadsheetml/2006/main" count="473" uniqueCount="250">
  <si>
    <t>Állítsd össze az igazságmátrixot!</t>
  </si>
  <si>
    <t>negatív</t>
  </si>
  <si>
    <t>pozitív</t>
  </si>
  <si>
    <t>egészséges</t>
  </si>
  <si>
    <t>beteg</t>
  </si>
  <si>
    <t>szélösszeg</t>
  </si>
  <si>
    <t>specificitás:</t>
  </si>
  <si>
    <r>
      <t xml:space="preserve">Válassz a legördülő listából egy nyelvet! </t>
    </r>
    <r>
      <rPr>
        <sz val="11"/>
        <color rgb="FFFF6600"/>
        <rFont val="Calibri"/>
        <family val="2"/>
        <charset val="238"/>
        <scheme val="minor"/>
      </rPr>
      <t>Wahl eine Sprache aus der herunterrollenden Liste!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1"/>
        <color rgb="FF0000FF"/>
        <rFont val="Calibri"/>
        <family val="2"/>
        <charset val="238"/>
        <scheme val="minor"/>
      </rPr>
      <t>Choose a language from the drop-down list.</t>
    </r>
  </si>
  <si>
    <t>magyar</t>
  </si>
  <si>
    <t>deutsch</t>
  </si>
  <si>
    <t>English</t>
  </si>
  <si>
    <t>Tartalomjegyzék</t>
  </si>
  <si>
    <t>Inhalt</t>
  </si>
  <si>
    <t>Contents</t>
  </si>
  <si>
    <t>Anwendung der Excelfunktionen</t>
  </si>
  <si>
    <t>Írd be a kért értékeket a zöld cellákba!</t>
  </si>
  <si>
    <t>Construct the confusion matrix.</t>
  </si>
  <si>
    <t>healthy</t>
  </si>
  <si>
    <t>negative</t>
  </si>
  <si>
    <t>positive</t>
  </si>
  <si>
    <t>Sensitivity:</t>
  </si>
  <si>
    <t>False negative rate:</t>
  </si>
  <si>
    <t>Specificity:</t>
  </si>
  <si>
    <t>False positive rate:</t>
  </si>
  <si>
    <t>Positive predictive value:</t>
  </si>
  <si>
    <t>False alarm rate:</t>
  </si>
  <si>
    <t>Negative predictive value:</t>
  </si>
  <si>
    <t>False reassurance rate:</t>
  </si>
  <si>
    <t>positiv</t>
  </si>
  <si>
    <t>negativ</t>
  </si>
  <si>
    <t>Randhäufigkeit</t>
  </si>
  <si>
    <t>Sensitivität:</t>
  </si>
  <si>
    <t>Relevanz:</t>
  </si>
  <si>
    <t>Segreganz:</t>
  </si>
  <si>
    <t>Falschalarmrate:</t>
  </si>
  <si>
    <t>szenzitivitás:</t>
  </si>
  <si>
    <t>álnegatívarány:</t>
  </si>
  <si>
    <t>álpozitívarány:</t>
  </si>
  <si>
    <t>relevancia:</t>
  </si>
  <si>
    <t>téves figyelemfelkeltési arány:</t>
  </si>
  <si>
    <t>szegregancia:</t>
  </si>
  <si>
    <t>téves megnyugtatási arány:</t>
  </si>
  <si>
    <t>diagnosztikus effektivitás:</t>
  </si>
  <si>
    <t>gesund</t>
  </si>
  <si>
    <t>krank</t>
  </si>
  <si>
    <t>az igazságmátrix elkészítése lépésről lépésre:</t>
  </si>
  <si>
    <t>step-by-step construction of the confusion matrix:</t>
  </si>
  <si>
    <t>Mi a valószínűsége annak, …</t>
  </si>
  <si>
    <t>… hogy egy pozitív eredményt produkáló páciens valóban beteg?</t>
  </si>
  <si>
    <t>… hogy egy beteg ember pozitív teszteredményt produkál?</t>
  </si>
  <si>
    <t>… hogy egy egészséges embert félrediagnosztizálunk?</t>
  </si>
  <si>
    <t>… hogy egy beteg embert helyesen diagnosztiálunk?</t>
  </si>
  <si>
    <t>… hogy egy negatív teszteredmény hibás?</t>
  </si>
  <si>
    <t>… hogy egy pozitív teszteredmény igaz?</t>
  </si>
  <si>
    <t>… hogy egy beteg ember teszteredménye hibás?</t>
  </si>
  <si>
    <t>… hogy egy egészséges ember teszteredménye a valós állapotát tükrözi?</t>
  </si>
  <si>
    <t>… hogy egy pozitív teszteredmény egészséges emberhez tartozik?</t>
  </si>
  <si>
    <t>… hogy egy negatív teszteredmény a valós állapotot tükrözi?</t>
  </si>
  <si>
    <t>Was ist die Wkeit, …</t>
  </si>
  <si>
    <t>… dass ein positives Ergebnis anzeigender Patient wirklich krank ist?</t>
  </si>
  <si>
    <t>… dass ein Kranker positives Testergebnis anzeigt?</t>
  </si>
  <si>
    <t>… dass ein Gesunder falsch diagnostisiert wird?</t>
  </si>
  <si>
    <t>… dass ein Kranker richtig diagnostisiert wird?</t>
  </si>
  <si>
    <t>… dass ein negatives Ergebnis falsch ist?</t>
  </si>
  <si>
    <t>… dass ein positives Testergebnis richtig ist?</t>
  </si>
  <si>
    <t>… dass das Testergebnis eines Kranken falsch ist?</t>
  </si>
  <si>
    <t>… dass das Ergebnis eines Gesunden seinen wirklichen Zustand reflektiert?</t>
  </si>
  <si>
    <t>… dass ein positives Ergebnis einem Gesunden gehört?</t>
  </si>
  <si>
    <t>… dass ein negatives Ergebnis den wirklichen Zustand reflektiert?</t>
  </si>
  <si>
    <t>What is the probability …</t>
  </si>
  <si>
    <t>… that a healthy person is misdiagnosed?</t>
  </si>
  <si>
    <t>… that a negative test result is false?</t>
  </si>
  <si>
    <t>… that a positive test result is true?</t>
  </si>
  <si>
    <t>… that a positive test result belongs to a healthy person?</t>
  </si>
  <si>
    <t>Készítette: dr. Agócs Gergely (Észrevételeket (pl. esetleges hibákról, hiányosságokról) kérlek ide írd meg: gergelyagocs kukac gmail com)</t>
  </si>
  <si>
    <t>Erarbeitet von: Gergely AGÓCS PhD (Bemerkungen (z.B. zu eventuellen Fehler) bitte an: gergelyagocs Klammeraffe gmail com)</t>
  </si>
  <si>
    <t>Created by: Gergely AGÓCS PhD (Please send comments and reflections (e.g. on possible errors) to: gergelyagocs at gmail com)</t>
  </si>
  <si>
    <t>Excel használatának alapjai</t>
  </si>
  <si>
    <t>Függvénytan</t>
  </si>
  <si>
    <t>Gyakoriságok</t>
  </si>
  <si>
    <t>Adathalmaz statisztikai paraméterei</t>
  </si>
  <si>
    <t>Kombinatorika, diszkrét eloszlások</t>
  </si>
  <si>
    <t>Pontbecslés</t>
  </si>
  <si>
    <t>Normális eloszlás</t>
  </si>
  <si>
    <t>t-eloszlás, intervallumbecslés</t>
  </si>
  <si>
    <t>t-próbák, F-próba, ANOVA</t>
  </si>
  <si>
    <t>Rangpróbák</t>
  </si>
  <si>
    <t>Feltételes valószínűség, odds, logit</t>
  </si>
  <si>
    <t>Khínégyzetpróbák</t>
  </si>
  <si>
    <t>Diagnosztikai tesztek kiértékelése</t>
  </si>
  <si>
    <t>Funktionslehre</t>
  </si>
  <si>
    <t>Häufigkeiten</t>
  </si>
  <si>
    <t>Statistische Parameter von Datenmengen</t>
  </si>
  <si>
    <t>Kombinatorik, diskrete Verteilungen</t>
  </si>
  <si>
    <t>Punktschätzung</t>
  </si>
  <si>
    <t>Normalverteilung</t>
  </si>
  <si>
    <t>t-Verteilung, Intervallschätzung</t>
  </si>
  <si>
    <t>Einleitung in der Hypothesenprüfung</t>
  </si>
  <si>
    <t>Bevezetés a hipotézisvizsgálatba</t>
  </si>
  <si>
    <t>Student t-Test, F-Test, ANOVA</t>
  </si>
  <si>
    <t>Rangteste</t>
  </si>
  <si>
    <t>Bedingte Wahrscheinlichkeit, Chance, Logit</t>
  </si>
  <si>
    <t>Chiquadrattests</t>
  </si>
  <si>
    <t>Auswertung von diagnostischen Testen</t>
  </si>
  <si>
    <t>Excel basics</t>
  </si>
  <si>
    <t>Elements of functions</t>
  </si>
  <si>
    <t>Frequencies</t>
  </si>
  <si>
    <t>Statistical parameters of a dataset</t>
  </si>
  <si>
    <t>Combinatorics, discrete distributions</t>
  </si>
  <si>
    <t>Point estimation</t>
  </si>
  <si>
    <t>Normal distribution</t>
  </si>
  <si>
    <t>t-distribution, interval estimation</t>
  </si>
  <si>
    <t>Introduction to hypothesis testing</t>
  </si>
  <si>
    <t>Student's t-test, F-test, ANOVA</t>
  </si>
  <si>
    <t>Rank tests</t>
  </si>
  <si>
    <t>Conditional probability, odds, logit</t>
  </si>
  <si>
    <t>Chi squared tests</t>
  </si>
  <si>
    <t>Evaluation of diagnostic tests</t>
  </si>
  <si>
    <t>Falschnegativrate</t>
  </si>
  <si>
    <t>Falschpositivrate:</t>
  </si>
  <si>
    <t>LR+</t>
  </si>
  <si>
    <t>További 3 tünet LR értékeit is ismerjük az adott betegségre:</t>
  </si>
  <si>
    <t>We know the LR of 3 additional symptoms:</t>
  </si>
  <si>
    <t>Erstelle die Wahrheitsmatrix.</t>
  </si>
  <si>
    <t>Schritt-für-Schritt Erstellen der Wahrheitsmatrix:</t>
  </si>
  <si>
    <t>margin sum</t>
  </si>
  <si>
    <t>falsche Beruhigungsrate:</t>
  </si>
  <si>
    <t>diagnostische Effektivität:</t>
  </si>
  <si>
    <t>Diagnostic accuracy:</t>
  </si>
  <si>
    <t>Further question: odds, likelihood ratios</t>
  </si>
  <si>
    <t>Weitere Fragen: Chancen, Likelihood-Quotienten</t>
  </si>
  <si>
    <t>Risikofaktor</t>
  </si>
  <si>
    <t>Wir kennen die Likelihood-Quotienten auch von weiteren 3 Symptomen der gegebenen Krankheit:</t>
  </si>
  <si>
    <t>Ergebins des IgA-Tests</t>
  </si>
  <si>
    <t>result of the IgA test</t>
  </si>
  <si>
    <t>A módszer szenzitivitása 96%, specificitása 94%.</t>
  </si>
  <si>
    <t>Tragen Sie die gewünschten Werte in die grünen Felder ein!</t>
  </si>
  <si>
    <t>Enter the requested values in the green cells.</t>
  </si>
  <si>
    <t>Die Methode hat eine Sensitivität von 96% und eine Spezifität von 94%.</t>
  </si>
  <si>
    <t>The method has a sensitivity of 96% and a specificity of 94%.</t>
  </si>
  <si>
    <t>Add meg a következő paramétereket!</t>
  </si>
  <si>
    <t>Give the following parameters.</t>
  </si>
  <si>
    <t>Geben Sie die folgenden Parameter an!</t>
  </si>
  <si>
    <t>A fenti tesztparaméterekhez kapcsolódó kérdések:</t>
  </si>
  <si>
    <t>Fragen im Zusammenhang mit den oben genannten Testparametern:</t>
  </si>
  <si>
    <t>Questions related to the above test parameters:</t>
  </si>
  <si>
    <t>Mekkora az IgA-teszt pozitív likelihood-hányadosa?</t>
  </si>
  <si>
    <t>Mekkora az IgA-teszt negatív likelihood-hányadosa?</t>
  </si>
  <si>
    <t>Mekkora a valószínűsége annak, hogy egy páciensünk beteg, ha pozitív az IgA-teszt eredménye?</t>
  </si>
  <si>
    <t>Wie groß ist die Chance, dass eine (zufällig ausgewählte) Person an Zöliakie leidet?</t>
  </si>
  <si>
    <t>What is the odds that a (randomly selected) person has celiac disease?</t>
  </si>
  <si>
    <t>Wie groß ist der positive Likelihood-Quotient des IgA-Tests?</t>
  </si>
  <si>
    <t>Wie groß ist der negative Likelihood-Quotient des IgA-Tests?</t>
  </si>
  <si>
    <t>What is the positive likelihood-ratio of the IgA test?</t>
  </si>
  <si>
    <t>What is the negative likelihood-ratio of the IgA test?</t>
  </si>
  <si>
    <t>Mekkora a valószínűsége annak, hogy egy páciensünk beteg, ha negatív az IgA-teszt eredménye?</t>
  </si>
  <si>
    <t>Wie groß ist die Chance, dass ein Patient krank ist, wenn sein IgA-Testergebnis positiv ist?</t>
  </si>
  <si>
    <t>Wie groß ist die Wkeit, dass ein Patient krank ist, wenn sein IgA-Testergebnis positiv ist?</t>
  </si>
  <si>
    <t>Wie groß ist die Chance, dass ein Patient krank ist, wenn sein IgA-Testergebnis negativ ist?</t>
  </si>
  <si>
    <t>Wie groß ist die Wkeit, dass ein Patient krank ist, wenn sein IgA-Testergebnis negative ist?</t>
  </si>
  <si>
    <t>rizikótényező: 
1. típusú cukorbetegség</t>
  </si>
  <si>
    <t>risk factor: 
type 1 diabetes mellitus</t>
  </si>
  <si>
    <t>diseased</t>
  </si>
  <si>
    <t>… that a person producing a positive test result is indeed diseased?</t>
  </si>
  <si>
    <t>… that a diseased person produces a positive test result?</t>
  </si>
  <si>
    <t>… that a diseased person is correctly diagnosed?</t>
  </si>
  <si>
    <t>… that a diseased person's the test result is false?</t>
  </si>
  <si>
    <t>… that a healthy person's test result reflects the actual state?</t>
  </si>
  <si>
    <t>… that a negative test result reflects the true state of the person?</t>
  </si>
  <si>
    <t>What is the odds of a patient being diseased, if the IgA test result is positive?</t>
  </si>
  <si>
    <t>What is the probability of a patient being diseased, if the IgA test result is positive?</t>
  </si>
  <si>
    <t>What is the odds of a patient being diseased, if the IgA test result is negative?</t>
  </si>
  <si>
    <t>What is the probability of a patient being diseased, if the IgA test result is negative?</t>
  </si>
  <si>
    <t>Az 1-es típusú cukorbtegség rizikótényező a cöliákia esetén, 
ennek mértékét az alábbi táblázatban közölt megfigyelési eredmények mutatják.</t>
  </si>
  <si>
    <t>Type 1 diabetes mellitus is a risk factor for celiac disease, 
the extent of which is shown in the observational results reported in the table below.</t>
  </si>
  <si>
    <t>Typ-1-Diabetes mellitus ist ein Risikofaktor für Zöliakie, dessen Ausmaß 
aus den in der nachstehenden Tabelle aufgeführten Beobachtungsergebnissen hervorgeht.</t>
  </si>
  <si>
    <t>nincs</t>
  </si>
  <si>
    <t>van</t>
  </si>
  <si>
    <t>abwesend</t>
  </si>
  <si>
    <t>anwesend</t>
  </si>
  <si>
    <t>absent</t>
  </si>
  <si>
    <t>present</t>
  </si>
  <si>
    <t>tatsächlicher Zustand 
(Zöliakie)</t>
  </si>
  <si>
    <t>a tényleges állapot 
(cöliákia)</t>
  </si>
  <si>
    <t>true condition 
(celiac disease)</t>
  </si>
  <si>
    <t>Mekkora a cöliákia esélye annál, aki nem cukorbeteg?</t>
  </si>
  <si>
    <t>További kérdések: esély(érték)ek, likelihood-hányadosok</t>
  </si>
  <si>
    <t>Mekkora az esélye annak, hogy egy (véletlenül kiválasztott) embernek cöliákiája van?</t>
  </si>
  <si>
    <t>Mekkora az esélye annak, hogy egy páciensünk beteg, ha pozitív az IgA-teszt eredménye?</t>
  </si>
  <si>
    <t>Mekkora az esélye annak, hogy egy páciensünk beteg, ha negatív az IgA-teszt eredménye?</t>
  </si>
  <si>
    <t>Spezifität:</t>
  </si>
  <si>
    <t>What are the odds of celiac disease in someone with diabetes?</t>
  </si>
  <si>
    <t>Wie groß ist die Chance an Zöliakie zu erkranken, wenn man Diabetes hat?</t>
  </si>
  <si>
    <t>Mekkora a cöliákia esély(érték)e cukorbetegeknél?</t>
  </si>
  <si>
    <t>Mekkora a cöliákia esélyhányadosa (OR) a cukorbetegek esetén a nem cukorbetegekre vonatkoztatva?</t>
  </si>
  <si>
    <t>Wie hoch ist das Chancenverhältnis (OR) für Zöliakie bei Menschen mit Diabetes im Vergleich zu Menschen ohne Diabetes?</t>
  </si>
  <si>
    <t>What is the odds ratio (OR) of celiac disease in people with diabetes compared to people without diabetes?</t>
  </si>
  <si>
    <t>Wie groß ist die Chance an Zöliakie zu erkranken, wenn man keinen Diabetes hat?</t>
  </si>
  <si>
    <t>What are the odds of celiac disease in someone without diabetes?</t>
  </si>
  <si>
    <t>Mekkora a cöliákia kockázata (rizikója, valószínűsége) cukorbetegeknél?</t>
  </si>
  <si>
    <t>Mekkora a cöliákia kockázata annál, aki nem cukorbeteg?</t>
  </si>
  <si>
    <t>Mekkora a cöliákia relatív kockázata (RR) a cukorbetegek esetén a nem cukorbetegekre vonatkoztatva?</t>
  </si>
  <si>
    <t>Wie hoch ist das Risiko (Wkeit) einer Zöliakie bei Menschen mit Diabetes?</t>
  </si>
  <si>
    <t>What is the risk (probability) of celiac disease in people with diabetes?</t>
  </si>
  <si>
    <t>Wie hoch ist das Risiko einer Zöliakie bei Menschen ohne Diabetes?</t>
  </si>
  <si>
    <t>Wie groß ist das relative Risiko (RR) für Zöliakie bei Menschen mit Diabetes im Vergleich zu Menschen ohne Diabetes?</t>
  </si>
  <si>
    <t>What is the risk ratio (RR) of celiac disease in people with diabetes compared to people without diabetes?</t>
  </si>
  <si>
    <t>What is the risk of celiac disease in people without diabetes?</t>
  </si>
  <si>
    <t xml:space="preserve">Mekkora a valószínűsége a rizikótényező (azaz a cukorbetegség) hiányának a nem cöliákások között? </t>
  </si>
  <si>
    <t>What is the probability of not having the risk factor (i.e. diabetes) among non-celiac people?</t>
  </si>
  <si>
    <t>Mi lenne a neve az előző mutatónak, ha nem rizikótényezőről, hanem diagnosztikai teszt eredményéről lenne szó?</t>
  </si>
  <si>
    <t>What would the previous indicator be referred to as if it was not a risk factor but a diagnostic test result?</t>
  </si>
  <si>
    <t>Wie würde der vorherige Indikator heißen, wenn es sich nicht um einen Risikofaktor, sondern um ein diagnostisches Testergebnis handeln würde?</t>
  </si>
  <si>
    <t>Mekkora a valószínűsége a rizikótényező jelenlétének a cöliákiások között?</t>
  </si>
  <si>
    <t xml:space="preserve">Wie groß ist die Wkeit, dass der Risikofaktor (z. B. Diabetes) bei Nicht-Zöliakie-Betroffenen nicht auftritt? </t>
  </si>
  <si>
    <t>Wie groß ist die Wkeit des Vorhandenseins des Risikofaktors bei Menschen mit Zöliakie?</t>
  </si>
  <si>
    <t>What is the probability of the presence of the risk factor among people with celiac disease?</t>
  </si>
  <si>
    <t>Flatulence</t>
  </si>
  <si>
    <t>Blähung</t>
  </si>
  <si>
    <t>Weight loss</t>
  </si>
  <si>
    <t>Gewichtsverlust</t>
  </si>
  <si>
    <t>Émelygés</t>
  </si>
  <si>
    <t>Nausea</t>
  </si>
  <si>
    <t>Übelkeit</t>
  </si>
  <si>
    <t>LR–</t>
  </si>
  <si>
    <t>Puffadás</t>
  </si>
  <si>
    <t>Súlyvesztés</t>
  </si>
  <si>
    <t>Mekkora a megfelelő valószínűség?</t>
  </si>
  <si>
    <t>Wie groß ist die entsprechende Wkeit?</t>
  </si>
  <si>
    <t>What is the corresponding probability?</t>
  </si>
  <si>
    <t>Mekkora az esélye, hogy páciensünk cöliákiás, ha 
• cukorbeteg, 
• puffad és súlyt vesztett, 
• nincs émelygése, és 
• az IgA-teszt eredményét nem ismerjük?</t>
  </si>
  <si>
    <t>Mekkora az esélye, hogy páciensünk cöliákiás, ha 
• az IgA-teszt eredménye negatív, 
• cukorbeteg és 
• mind a három tünete pozitív?</t>
  </si>
  <si>
    <t>Wie groß ist die Chance, dass unser Patient Zöliakie hat, wenn
• er Diabetes hat, 
• er ist aufgebläht und hat an Gewicht verloren, 
• er hat keine Übelkeit, und
• wir kennen das Ergebnis des IgA-Tests nicht?</t>
  </si>
  <si>
    <t>Wie groß ist die Chance, dass unser Patient Zöliakie hat, wenn 
• das Ergebnis des IgA-Tests negativ ist,
• er ist Zuckerkrank und
• alle drei Symptomen sin anwesend?</t>
  </si>
  <si>
    <t>Mekkora az esélye, hogy páciensünk cöliákiás, ha 
• az IgA-teszt eredménye pozitív, 
• cukorbeteg, de 
• tünetmentes?</t>
  </si>
  <si>
    <t>Wie groß ist die Chance, dass unser Patient Zöliakie hat, wenn 
• das Ergebnis des IgA-Tests positiv ist, und 
• er ist Zuckerkranke, aber
• er hat keine der Symptomen?</t>
  </si>
  <si>
    <t>Wie hoch ist der LR+ Wert für Zöliakie?</t>
  </si>
  <si>
    <t>Wie hoch ist der LR– Wert für Zöliakie?</t>
  </si>
  <si>
    <t>What is the LR+ value for celiac disease?</t>
  </si>
  <si>
    <t>What is the LR– value for celiac disease?</t>
  </si>
  <si>
    <t xml:space="preserve">What are the odds that our patient has celiac disease if 
• he has diabetes, 
• he has flatulence and lost weight, 
• he does not have nausea, and 
• the result of the IgA test is unknown? </t>
  </si>
  <si>
    <t xml:space="preserve">What are the odds that our patient has celiac disease if 
• his IgA test result is negative,
• he has diabetes, and 
• all three symptoms are present? </t>
  </si>
  <si>
    <t xml:space="preserve">What are the odds that our patient has celiac disease if 
• his IgA test result is positive, 
• he has diabetes, but 
• none of the symptoms are present? </t>
  </si>
  <si>
    <t>Risikofaktor: 
Typ 1. Diabetes mllitus</t>
  </si>
  <si>
    <t>A cöliákia (gluténérzékenység) az Egyesült Államokban körülbelül 100-ból 1 embert érint. Ennek a betegségnek diagnosztizálására használható az IgA szöveti transzglutamináz teszt (továbbiakban: IgA-teszt).</t>
  </si>
  <si>
    <t>Celiac disease (gluten sensitivity) affects approximately about 1 in 100 people in the United States. The IgA tissue transglutaminase test (hereafter: IgA test) can be used to diagnose this disease.</t>
  </si>
  <si>
    <t>Die Zöliakie (Glutensensitivität) betrifft etwa 1 von 100 Menschen in den Vereinigten Staaten. Der IgA-Gewebetransglutaminase-Test (im Folgenden: IgA-Test) kann zur Diagnose dieser Krankheit verwendet werden.</t>
  </si>
  <si>
    <t>az IgA-teszt eredménye</t>
  </si>
  <si>
    <t>Mekkora a cöliákia LR+ értéke?</t>
  </si>
  <si>
    <t>Mekkora a cöliákia LR– értéke?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</si>
</sst>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FF6600"/>
      <name val="Calibri"/>
      <family val="2"/>
      <charset val="238"/>
      <scheme val="minor"/>
    </font>
    <font>
      <sz val="11"/>
      <color rgb="FF0000FF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3" borderId="0" xfId="0" applyFill="1"/>
    <xf numFmtId="0" fontId="0" fillId="3" borderId="0" xfId="0" applyFill="1" applyAlignment="1">
      <alignment wrapText="1"/>
    </xf>
    <xf numFmtId="0" fontId="0" fillId="4" borderId="6" xfId="0" applyFill="1" applyBorder="1" applyProtection="1">
      <protection locked="0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Fill="1" applyAlignment="1"/>
    <xf numFmtId="0" fontId="2" fillId="0" borderId="0" xfId="0" applyFont="1" applyAlignment="1"/>
    <xf numFmtId="0" fontId="3" fillId="0" borderId="0" xfId="0" applyFont="1" applyAlignment="1"/>
    <xf numFmtId="0" fontId="0" fillId="4" borderId="1" xfId="0" applyFill="1" applyBorder="1" applyAlignment="1">
      <alignment wrapText="1"/>
    </xf>
    <xf numFmtId="0" fontId="0" fillId="0" borderId="0" xfId="0" applyAlignment="1"/>
    <xf numFmtId="0" fontId="1" fillId="3" borderId="0" xfId="0" applyFont="1" applyFill="1"/>
    <xf numFmtId="0" fontId="0" fillId="2" borderId="1" xfId="0" applyFill="1" applyBorder="1" applyAlignment="1">
      <alignment wrapText="1"/>
    </xf>
    <xf numFmtId="0" fontId="4" fillId="4" borderId="7" xfId="0" applyNumberFormat="1" applyFont="1" applyFill="1" applyBorder="1" applyAlignment="1">
      <alignment wrapText="1"/>
    </xf>
    <xf numFmtId="0" fontId="4" fillId="4" borderId="8" xfId="0" applyNumberFormat="1" applyFont="1" applyFill="1" applyBorder="1" applyAlignment="1">
      <alignment wrapText="1"/>
    </xf>
    <xf numFmtId="0" fontId="4" fillId="4" borderId="6" xfId="0" applyNumberFormat="1" applyFont="1" applyFill="1" applyBorder="1" applyAlignment="1">
      <alignment wrapText="1"/>
    </xf>
    <xf numFmtId="0" fontId="4" fillId="4" borderId="9" xfId="0" applyNumberFormat="1" applyFont="1" applyFill="1" applyBorder="1" applyAlignment="1">
      <alignment wrapText="1"/>
    </xf>
    <xf numFmtId="0" fontId="4" fillId="4" borderId="10" xfId="0" applyNumberFormat="1" applyFont="1" applyFill="1" applyBorder="1" applyAlignment="1">
      <alignment wrapText="1"/>
    </xf>
    <xf numFmtId="0" fontId="4" fillId="4" borderId="3" xfId="0" applyNumberFormat="1" applyFont="1" applyFill="1" applyBorder="1" applyAlignment="1">
      <alignment wrapText="1"/>
    </xf>
    <xf numFmtId="0" fontId="4" fillId="4" borderId="1" xfId="0" applyNumberFormat="1" applyFont="1" applyFill="1" applyBorder="1" applyAlignment="1">
      <alignment wrapText="1"/>
    </xf>
    <xf numFmtId="0" fontId="0" fillId="3" borderId="0" xfId="0" applyFill="1" applyBorder="1"/>
    <xf numFmtId="0" fontId="0" fillId="0" borderId="2" xfId="0" applyBorder="1"/>
    <xf numFmtId="0" fontId="0" fillId="4" borderId="1" xfId="0" applyFill="1" applyBorder="1"/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0" fillId="3" borderId="0" xfId="0" quotePrefix="1" applyFill="1" applyBorder="1"/>
    <xf numFmtId="0" fontId="0" fillId="3" borderId="0" xfId="0" applyFill="1" applyBorder="1" applyAlignment="1">
      <alignment wrapText="1"/>
    </xf>
    <xf numFmtId="0" fontId="0" fillId="0" borderId="4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2" xfId="0" applyBorder="1" applyAlignment="1">
      <alignment wrapText="1"/>
    </xf>
    <xf numFmtId="0" fontId="4" fillId="2" borderId="7" xfId="0" applyNumberFormat="1" applyFont="1" applyFill="1" applyBorder="1" applyAlignment="1">
      <alignment wrapText="1"/>
    </xf>
    <xf numFmtId="0" fontId="4" fillId="2" borderId="8" xfId="0" applyNumberFormat="1" applyFont="1" applyFill="1" applyBorder="1" applyAlignment="1">
      <alignment wrapText="1"/>
    </xf>
    <xf numFmtId="0" fontId="4" fillId="2" borderId="9" xfId="0" applyNumberFormat="1" applyFont="1" applyFill="1" applyBorder="1" applyAlignment="1">
      <alignment wrapText="1"/>
    </xf>
    <xf numFmtId="0" fontId="4" fillId="2" borderId="10" xfId="0" applyNumberFormat="1" applyFont="1" applyFill="1" applyBorder="1" applyAlignment="1">
      <alignment wrapText="1"/>
    </xf>
    <xf numFmtId="0" fontId="4" fillId="2" borderId="11" xfId="0" applyNumberFormat="1" applyFont="1" applyFill="1" applyBorder="1" applyAlignment="1">
      <alignment wrapText="1"/>
    </xf>
    <xf numFmtId="0" fontId="4" fillId="2" borderId="12" xfId="0" applyNumberFormat="1" applyFont="1" applyFill="1" applyBorder="1" applyAlignment="1">
      <alignment wrapText="1"/>
    </xf>
    <xf numFmtId="0" fontId="4" fillId="2" borderId="13" xfId="0" applyNumberFormat="1" applyFont="1" applyFill="1" applyBorder="1" applyAlignment="1">
      <alignment wrapText="1"/>
    </xf>
    <xf numFmtId="0" fontId="4" fillId="2" borderId="14" xfId="0" applyNumberFormat="1" applyFont="1" applyFill="1" applyBorder="1" applyAlignment="1">
      <alignment wrapText="1"/>
    </xf>
    <xf numFmtId="0" fontId="0" fillId="3" borderId="0" xfId="0" applyFill="1" applyBorder="1" applyAlignment="1">
      <alignment wrapText="1"/>
    </xf>
    <xf numFmtId="0" fontId="0" fillId="0" borderId="4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14" xfId="0" applyBorder="1"/>
    <xf numFmtId="0" fontId="0" fillId="5" borderId="1" xfId="0" applyFill="1" applyBorder="1" applyAlignment="1">
      <alignment horizontal="center" vertical="center"/>
    </xf>
    <xf numFmtId="0" fontId="4" fillId="3" borderId="0" xfId="0" applyFont="1" applyFill="1"/>
    <xf numFmtId="0" fontId="5" fillId="0" borderId="1" xfId="0" applyFont="1" applyBorder="1" applyAlignment="1">
      <alignment vertical="center" wrapText="1"/>
    </xf>
    <xf numFmtId="0" fontId="0" fillId="3" borderId="0" xfId="0" applyFill="1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3" borderId="0" xfId="0" applyFill="1" applyBorder="1" applyAlignment="1"/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6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186975</xdr:colOff>
      <xdr:row>13</xdr:row>
      <xdr:rowOff>113124</xdr:rowOff>
    </xdr:from>
    <xdr:ext cx="889539" cy="31970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4454582C-D0C9-2140-A42B-A9BF02425A39}"/>
                </a:ext>
              </a:extLst>
            </xdr:cNvPr>
            <xdr:cNvSpPr txBox="1"/>
          </xdr:nvSpPr>
          <xdr:spPr>
            <a:xfrm>
              <a:off x="8632475" y="3326224"/>
              <a:ext cx="889539" cy="3197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hu-HU" sz="1100" b="0" i="1">
                        <a:latin typeface="Cambria Math" panose="02040503050406030204" pitchFamily="18" charset="0"/>
                      </a:rPr>
                      <m:t>𝑠𝑒</m:t>
                    </m:r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𝑇𝑃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𝑇𝑃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𝐹𝑁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4454582C-D0C9-2140-A42B-A9BF02425A39}"/>
                </a:ext>
              </a:extLst>
            </xdr:cNvPr>
            <xdr:cNvSpPr txBox="1"/>
          </xdr:nvSpPr>
          <xdr:spPr>
            <a:xfrm>
              <a:off x="8632475" y="3326224"/>
              <a:ext cx="889539" cy="3197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hu-HU" sz="1100" b="0" i="0">
                  <a:latin typeface="Cambria Math" panose="02040503050406030204" pitchFamily="18" charset="0"/>
                </a:rPr>
                <a:t>𝑠𝑒=𝑇𝑃/(𝑇𝑃+𝐹𝑁)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16</xdr:row>
      <xdr:rowOff>4469</xdr:rowOff>
    </xdr:from>
    <xdr:ext cx="896849" cy="31970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82A363F2-B1F0-7B45-BADA-752E47100E2E}"/>
                </a:ext>
              </a:extLst>
            </xdr:cNvPr>
            <xdr:cNvSpPr txBox="1"/>
          </xdr:nvSpPr>
          <xdr:spPr>
            <a:xfrm>
              <a:off x="8632475" y="3789069"/>
              <a:ext cx="896849" cy="3197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hu-HU" sz="1100" b="0" i="1">
                        <a:latin typeface="Cambria Math" panose="02040503050406030204" pitchFamily="18" charset="0"/>
                      </a:rPr>
                      <m:t>𝑠𝑝</m:t>
                    </m:r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𝑇𝑁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𝑇𝑁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𝐹𝑃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82A363F2-B1F0-7B45-BADA-752E47100E2E}"/>
                </a:ext>
              </a:extLst>
            </xdr:cNvPr>
            <xdr:cNvSpPr txBox="1"/>
          </xdr:nvSpPr>
          <xdr:spPr>
            <a:xfrm>
              <a:off x="8632475" y="3789069"/>
              <a:ext cx="896849" cy="3197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hu-HU" sz="1100" b="0" i="0">
                  <a:latin typeface="Cambria Math" panose="02040503050406030204" pitchFamily="18" charset="0"/>
                </a:rPr>
                <a:t>𝑠𝑝=𝑇𝑁/(𝑇𝑁+𝐹𝑃)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18</xdr:row>
      <xdr:rowOff>83961</xdr:rowOff>
    </xdr:from>
    <xdr:ext cx="1005212" cy="31970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9BC41545-5B53-584A-9002-11588D622CEA}"/>
                </a:ext>
              </a:extLst>
            </xdr:cNvPr>
            <xdr:cNvSpPr txBox="1"/>
          </xdr:nvSpPr>
          <xdr:spPr>
            <a:xfrm>
              <a:off x="8632475" y="4249561"/>
              <a:ext cx="1005212" cy="3197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hu-HU" sz="1100" b="0" i="1">
                        <a:latin typeface="Cambria Math" panose="02040503050406030204" pitchFamily="18" charset="0"/>
                      </a:rPr>
                      <m:t>𝑝𝑝𝑣</m:t>
                    </m:r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𝑇𝑃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𝑇𝑃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𝐹𝑃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9BC41545-5B53-584A-9002-11588D622CEA}"/>
                </a:ext>
              </a:extLst>
            </xdr:cNvPr>
            <xdr:cNvSpPr txBox="1"/>
          </xdr:nvSpPr>
          <xdr:spPr>
            <a:xfrm>
              <a:off x="8632475" y="4249561"/>
              <a:ext cx="1005212" cy="3197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hu-HU" sz="1100" b="0" i="0">
                  <a:latin typeface="Cambria Math" panose="02040503050406030204" pitchFamily="18" charset="0"/>
                </a:rPr>
                <a:t>𝑝𝑝𝑣=𝑇𝑃/(𝑇𝑃+𝐹𝑃)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20</xdr:row>
      <xdr:rowOff>151695</xdr:rowOff>
    </xdr:from>
    <xdr:ext cx="1007520" cy="31970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170171CF-58AC-0E48-B045-3DDAA27DF32B}"/>
                </a:ext>
              </a:extLst>
            </xdr:cNvPr>
            <xdr:cNvSpPr txBox="1"/>
          </xdr:nvSpPr>
          <xdr:spPr>
            <a:xfrm>
              <a:off x="8632475" y="4710995"/>
              <a:ext cx="1007520" cy="3197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hu-HU" sz="1100" b="0" i="1">
                        <a:latin typeface="Cambria Math" panose="02040503050406030204" pitchFamily="18" charset="0"/>
                      </a:rPr>
                      <m:t>𝑛𝑝𝑣</m:t>
                    </m:r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𝑇𝑁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𝑇𝑁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𝐹𝑁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170171CF-58AC-0E48-B045-3DDAA27DF32B}"/>
                </a:ext>
              </a:extLst>
            </xdr:cNvPr>
            <xdr:cNvSpPr txBox="1"/>
          </xdr:nvSpPr>
          <xdr:spPr>
            <a:xfrm>
              <a:off x="8632475" y="4710995"/>
              <a:ext cx="1007520" cy="3197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hu-HU" sz="1100" b="0" i="0">
                  <a:latin typeface="Cambria Math" panose="02040503050406030204" pitchFamily="18" charset="0"/>
                </a:rPr>
                <a:t>𝑛𝑝𝑣=𝑇𝑁/(𝑇𝑁+𝐹𝑁)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23</xdr:row>
      <xdr:rowOff>7761</xdr:rowOff>
    </xdr:from>
    <xdr:ext cx="1563505" cy="31970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E4FDECC5-773D-A942-872F-FD37EB5C4D92}"/>
                </a:ext>
              </a:extLst>
            </xdr:cNvPr>
            <xdr:cNvSpPr txBox="1"/>
          </xdr:nvSpPr>
          <xdr:spPr>
            <a:xfrm>
              <a:off x="8632475" y="5176661"/>
              <a:ext cx="1563505" cy="3197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hu-HU" sz="1100" b="0" i="1">
                        <a:latin typeface="Cambria Math" panose="02040503050406030204" pitchFamily="18" charset="0"/>
                      </a:rPr>
                      <m:t>𝑤</m:t>
                    </m:r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𝑇𝑃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𝐹𝑁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𝑇𝑁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𝐹𝑁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𝐹𝑃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𝑇𝑃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E4FDECC5-773D-A942-872F-FD37EB5C4D92}"/>
                </a:ext>
              </a:extLst>
            </xdr:cNvPr>
            <xdr:cNvSpPr txBox="1"/>
          </xdr:nvSpPr>
          <xdr:spPr>
            <a:xfrm>
              <a:off x="8632475" y="5176661"/>
              <a:ext cx="1563505" cy="3197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hu-HU" sz="1100" b="0" i="0">
                  <a:latin typeface="Cambria Math" panose="02040503050406030204" pitchFamily="18" charset="0"/>
                </a:rPr>
                <a:t>𝑤=(𝑇𝑃+𝐹𝑁)/(𝑇𝑁+𝐹𝑁+𝐹𝑃+𝑇𝑃)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25</xdr:row>
      <xdr:rowOff>75494</xdr:rowOff>
    </xdr:from>
    <xdr:ext cx="1609992" cy="31970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F9E94207-4B43-5D43-A1C5-35FA11147B99}"/>
                </a:ext>
              </a:extLst>
            </xdr:cNvPr>
            <xdr:cNvSpPr txBox="1"/>
          </xdr:nvSpPr>
          <xdr:spPr>
            <a:xfrm>
              <a:off x="8632475" y="5638094"/>
              <a:ext cx="1609992" cy="3197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hu-HU" sz="1100" b="0" i="1">
                        <a:latin typeface="Cambria Math" panose="02040503050406030204" pitchFamily="18" charset="0"/>
                      </a:rPr>
                      <m:t>𝑑𝑒</m:t>
                    </m:r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𝑇𝑃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𝑇𝑁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𝑇𝑁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𝐹𝑁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𝐹𝑃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𝑇𝑃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F9E94207-4B43-5D43-A1C5-35FA11147B99}"/>
                </a:ext>
              </a:extLst>
            </xdr:cNvPr>
            <xdr:cNvSpPr txBox="1"/>
          </xdr:nvSpPr>
          <xdr:spPr>
            <a:xfrm>
              <a:off x="8632475" y="5638094"/>
              <a:ext cx="1609992" cy="3197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hu-HU" sz="1100" b="0" i="0">
                  <a:latin typeface="Cambria Math" panose="02040503050406030204" pitchFamily="18" charset="0"/>
                </a:rPr>
                <a:t>𝑑𝑒=(𝑇𝑃+𝑇𝑁)/(𝑇𝑁+𝐹𝑁+𝐹𝑃+𝑇𝑃)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39</xdr:row>
      <xdr:rowOff>89138</xdr:rowOff>
    </xdr:from>
    <xdr:ext cx="640881" cy="31842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F365F77A-635D-B641-A701-96AA4AD9FB11}"/>
                </a:ext>
              </a:extLst>
            </xdr:cNvPr>
            <xdr:cNvSpPr txBox="1"/>
          </xdr:nvSpPr>
          <xdr:spPr>
            <a:xfrm>
              <a:off x="8632475" y="8331438"/>
              <a:ext cx="640881" cy="31842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hu-HU" sz="1100" b="0" i="1">
                        <a:latin typeface="Cambria Math" panose="02040503050406030204" pitchFamily="18" charset="0"/>
                      </a:rPr>
                      <m:t>𝑂</m:t>
                    </m:r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𝑝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1−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𝑝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F365F77A-635D-B641-A701-96AA4AD9FB11}"/>
                </a:ext>
              </a:extLst>
            </xdr:cNvPr>
            <xdr:cNvSpPr txBox="1"/>
          </xdr:nvSpPr>
          <xdr:spPr>
            <a:xfrm>
              <a:off x="8632475" y="8331438"/>
              <a:ext cx="640881" cy="31842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 algn="l"/>
              <a:r>
                <a:rPr lang="hu-HU" sz="1100" b="0" i="0">
                  <a:latin typeface="Cambria Math" panose="02040503050406030204" pitchFamily="18" charset="0"/>
                </a:rPr>
                <a:t>𝑂=𝑝/(1−𝑝)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41</xdr:row>
      <xdr:rowOff>143258</xdr:rowOff>
    </xdr:from>
    <xdr:ext cx="856837" cy="31842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889212B3-66DE-9F40-AAFC-4BC2B267BC53}"/>
                </a:ext>
              </a:extLst>
            </xdr:cNvPr>
            <xdr:cNvSpPr txBox="1"/>
          </xdr:nvSpPr>
          <xdr:spPr>
            <a:xfrm>
              <a:off x="8632475" y="8779258"/>
              <a:ext cx="856837" cy="31842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𝐿𝑅</m:t>
                        </m:r>
                      </m:e>
                      <m:sup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</m:sup>
                    </m:sSup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𝑠𝑒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1−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𝑠𝑝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889212B3-66DE-9F40-AAFC-4BC2B267BC53}"/>
                </a:ext>
              </a:extLst>
            </xdr:cNvPr>
            <xdr:cNvSpPr txBox="1"/>
          </xdr:nvSpPr>
          <xdr:spPr>
            <a:xfrm>
              <a:off x="8632475" y="8779258"/>
              <a:ext cx="856837" cy="31842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 algn="l"/>
              <a:r>
                <a:rPr lang="hu-HU" sz="1100" b="0" i="0">
                  <a:latin typeface="Cambria Math" panose="02040503050406030204" pitchFamily="18" charset="0"/>
                </a:rPr>
                <a:t>〖𝐿𝑅〗^+=𝑠𝑒/(1−𝑠𝑝)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44</xdr:row>
      <xdr:rowOff>20990</xdr:rowOff>
    </xdr:from>
    <xdr:ext cx="849527" cy="34650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E0D7FDF8-ECFC-C749-825B-25D310CEFE23}"/>
                </a:ext>
              </a:extLst>
            </xdr:cNvPr>
            <xdr:cNvSpPr txBox="1"/>
          </xdr:nvSpPr>
          <xdr:spPr>
            <a:xfrm>
              <a:off x="8632475" y="9228490"/>
              <a:ext cx="849527" cy="3465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𝐿𝑅</m:t>
                        </m:r>
                      </m:e>
                      <m:sup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−</m:t>
                        </m:r>
                      </m:sup>
                    </m:sSup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1−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𝑠𝑒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𝑠𝑝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E0D7FDF8-ECFC-C749-825B-25D310CEFE23}"/>
                </a:ext>
              </a:extLst>
            </xdr:cNvPr>
            <xdr:cNvSpPr txBox="1"/>
          </xdr:nvSpPr>
          <xdr:spPr>
            <a:xfrm>
              <a:off x="8632475" y="9228490"/>
              <a:ext cx="849527" cy="3465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 algn="l"/>
              <a:r>
                <a:rPr lang="hu-HU" sz="1100" b="0" i="0">
                  <a:latin typeface="Cambria Math" panose="02040503050406030204" pitchFamily="18" charset="0"/>
                </a:rPr>
                <a:t>〖𝐿𝑅〗^−=(1−𝑠𝑒)/𝑠𝑝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46</xdr:row>
      <xdr:rowOff>114953</xdr:rowOff>
    </xdr:from>
    <xdr:ext cx="1624484" cy="18460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A63FF7A1-DB22-0348-857E-43E757B90AC0}"/>
                </a:ext>
              </a:extLst>
            </xdr:cNvPr>
            <xdr:cNvSpPr txBox="1"/>
          </xdr:nvSpPr>
          <xdr:spPr>
            <a:xfrm>
              <a:off x="8632475" y="9703453"/>
              <a:ext cx="1624484" cy="18460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b>
                      <m:sSub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m:rPr>
                            <m:sty m:val="p"/>
                          </m:rPr>
                          <a:rPr lang="hu-HU" sz="1100" b="0" i="0">
                            <a:latin typeface="Cambria Math" panose="02040503050406030204" pitchFamily="18" charset="0"/>
                          </a:rPr>
                          <m:t>a</m:t>
                        </m:r>
                        <m:r>
                          <a:rPr lang="hu-HU" sz="1100" b="0" i="0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m:rPr>
                            <m:sty m:val="p"/>
                          </m:rPr>
                          <a:rPr lang="hu-HU" sz="1100" b="0" i="0">
                            <a:latin typeface="Cambria Math" panose="02040503050406030204" pitchFamily="18" charset="0"/>
                          </a:rPr>
                          <m:t>posteriori</m:t>
                        </m:r>
                      </m:sub>
                    </m:sSub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m:rPr>
                            <m:sty m:val="p"/>
                          </m:rPr>
                          <a:rPr lang="hu-HU" sz="1100" b="0" i="0">
                            <a:latin typeface="Cambria Math" panose="02040503050406030204" pitchFamily="18" charset="0"/>
                          </a:rPr>
                          <m:t>a</m:t>
                        </m:r>
                        <m:r>
                          <a:rPr lang="hu-HU" sz="1100" b="0" i="0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m:rPr>
                            <m:sty m:val="p"/>
                          </m:rPr>
                          <a:rPr lang="hu-HU" sz="1100" b="0" i="0">
                            <a:latin typeface="Cambria Math" panose="02040503050406030204" pitchFamily="18" charset="0"/>
                          </a:rPr>
                          <m:t>priori</m:t>
                        </m:r>
                      </m:sub>
                    </m:sSub>
                    <m:r>
                      <a:rPr lang="hu-H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∙</m:t>
                    </m:r>
                    <m:r>
                      <a:rPr lang="hu-H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𝐿𝑅</m:t>
                    </m:r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A63FF7A1-DB22-0348-857E-43E757B90AC0}"/>
                </a:ext>
              </a:extLst>
            </xdr:cNvPr>
            <xdr:cNvSpPr txBox="1"/>
          </xdr:nvSpPr>
          <xdr:spPr>
            <a:xfrm>
              <a:off x="8632475" y="9703453"/>
              <a:ext cx="1624484" cy="18460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 algn="l"/>
              <a:r>
                <a:rPr lang="hu-HU" sz="1100" b="0" i="0">
                  <a:latin typeface="Cambria Math" panose="02040503050406030204" pitchFamily="18" charset="0"/>
                </a:rPr>
                <a:t>𝑂_(a posteriori)=𝑂_(a priori)</a:t>
              </a:r>
              <a:r>
                <a:rPr lang="hu-H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∙𝐿𝑅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48</xdr:row>
      <xdr:rowOff>41630</xdr:rowOff>
    </xdr:from>
    <xdr:ext cx="640881" cy="32079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8910B281-21B1-D443-9A1C-C292C28CC00C}"/>
                </a:ext>
              </a:extLst>
            </xdr:cNvPr>
            <xdr:cNvSpPr txBox="1"/>
          </xdr:nvSpPr>
          <xdr:spPr>
            <a:xfrm>
              <a:off x="8632475" y="10011130"/>
              <a:ext cx="640881" cy="3207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hu-HU" sz="1100" b="0" i="1">
                        <a:latin typeface="Cambria Math" panose="02040503050406030204" pitchFamily="18" charset="0"/>
                      </a:rPr>
                      <m:t>𝑝</m:t>
                    </m:r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1+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8910B281-21B1-D443-9A1C-C292C28CC00C}"/>
                </a:ext>
              </a:extLst>
            </xdr:cNvPr>
            <xdr:cNvSpPr txBox="1"/>
          </xdr:nvSpPr>
          <xdr:spPr>
            <a:xfrm>
              <a:off x="8632475" y="10011130"/>
              <a:ext cx="640881" cy="3207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 algn="l"/>
              <a:r>
                <a:rPr lang="hu-HU" sz="1100" b="0" i="0">
                  <a:latin typeface="Cambria Math" panose="02040503050406030204" pitchFamily="18" charset="0"/>
                </a:rPr>
                <a:t>𝑝=𝑂/(1+𝑂)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64</xdr:row>
      <xdr:rowOff>172421</xdr:rowOff>
    </xdr:from>
    <xdr:ext cx="856837" cy="31842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012501FB-DD96-AC42-B4D2-7EBC4CDF8250}"/>
                </a:ext>
              </a:extLst>
            </xdr:cNvPr>
            <xdr:cNvSpPr txBox="1"/>
          </xdr:nvSpPr>
          <xdr:spPr>
            <a:xfrm>
              <a:off x="8632475" y="13913821"/>
              <a:ext cx="856837" cy="31842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𝐿𝑅</m:t>
                        </m:r>
                      </m:e>
                      <m:sup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</m:sup>
                    </m:sSup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𝑠𝑒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1−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𝑠𝑝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012501FB-DD96-AC42-B4D2-7EBC4CDF8250}"/>
                </a:ext>
              </a:extLst>
            </xdr:cNvPr>
            <xdr:cNvSpPr txBox="1"/>
          </xdr:nvSpPr>
          <xdr:spPr>
            <a:xfrm>
              <a:off x="8632475" y="13913821"/>
              <a:ext cx="856837" cy="31842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hu-HU" sz="1100" b="0" i="0">
                  <a:latin typeface="Cambria Math" panose="02040503050406030204" pitchFamily="18" charset="0"/>
                </a:rPr>
                <a:t>〖𝐿𝑅〗^+=𝑠𝑒/(1−𝑠𝑝)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67</xdr:row>
      <xdr:rowOff>24753</xdr:rowOff>
    </xdr:from>
    <xdr:ext cx="849527" cy="34650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951853F0-0422-AD40-96F4-9FB3C625A8DA}"/>
                </a:ext>
              </a:extLst>
            </xdr:cNvPr>
            <xdr:cNvSpPr txBox="1"/>
          </xdr:nvSpPr>
          <xdr:spPr>
            <a:xfrm>
              <a:off x="8632475" y="14363053"/>
              <a:ext cx="849527" cy="3465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𝐿𝑅</m:t>
                        </m:r>
                      </m:e>
                      <m:sup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−</m:t>
                        </m:r>
                      </m:sup>
                    </m:sSup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1−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𝑠𝑒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𝑠𝑝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951853F0-0422-AD40-96F4-9FB3C625A8DA}"/>
                </a:ext>
              </a:extLst>
            </xdr:cNvPr>
            <xdr:cNvSpPr txBox="1"/>
          </xdr:nvSpPr>
          <xdr:spPr>
            <a:xfrm>
              <a:off x="8632475" y="14363053"/>
              <a:ext cx="849527" cy="3465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hu-HU" sz="1100" b="0" i="0">
                  <a:latin typeface="Cambria Math" panose="02040503050406030204" pitchFamily="18" charset="0"/>
                </a:rPr>
                <a:t>〖𝐿𝑅〗^−=(1−𝑠𝑒)/𝑠𝑝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77</xdr:row>
      <xdr:rowOff>559433</xdr:rowOff>
    </xdr:from>
    <xdr:ext cx="1624484" cy="18460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D564C1C0-5DC1-E344-9A61-DA736D25BE67}"/>
                </a:ext>
              </a:extLst>
            </xdr:cNvPr>
            <xdr:cNvSpPr txBox="1"/>
          </xdr:nvSpPr>
          <xdr:spPr>
            <a:xfrm>
              <a:off x="8632475" y="16878933"/>
              <a:ext cx="1624484" cy="18460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m:rPr>
                            <m:sty m:val="p"/>
                          </m:rPr>
                          <a:rPr lang="hu-HU" sz="1100" b="0" i="0">
                            <a:latin typeface="Cambria Math" panose="02040503050406030204" pitchFamily="18" charset="0"/>
                          </a:rPr>
                          <m:t>a</m:t>
                        </m:r>
                        <m:r>
                          <a:rPr lang="hu-HU" sz="1100" b="0" i="0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m:rPr>
                            <m:sty m:val="p"/>
                          </m:rPr>
                          <a:rPr lang="hu-HU" sz="1100" b="0" i="0">
                            <a:latin typeface="Cambria Math" panose="02040503050406030204" pitchFamily="18" charset="0"/>
                          </a:rPr>
                          <m:t>posteriori</m:t>
                        </m:r>
                      </m:sub>
                    </m:sSub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m:rPr>
                            <m:sty m:val="p"/>
                          </m:rPr>
                          <a:rPr lang="hu-HU" sz="1100" b="0" i="0">
                            <a:latin typeface="Cambria Math" panose="02040503050406030204" pitchFamily="18" charset="0"/>
                          </a:rPr>
                          <m:t>a</m:t>
                        </m:r>
                        <m:r>
                          <a:rPr lang="hu-HU" sz="1100" b="0" i="0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m:rPr>
                            <m:sty m:val="p"/>
                          </m:rPr>
                          <a:rPr lang="hu-HU" sz="1100" b="0" i="0">
                            <a:latin typeface="Cambria Math" panose="02040503050406030204" pitchFamily="18" charset="0"/>
                          </a:rPr>
                          <m:t>priori</m:t>
                        </m:r>
                      </m:sub>
                    </m:sSub>
                    <m:r>
                      <a:rPr lang="hu-H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∙</m:t>
                    </m:r>
                    <m:r>
                      <a:rPr lang="hu-H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𝐿𝑅</m:t>
                    </m:r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D564C1C0-5DC1-E344-9A61-DA736D25BE67}"/>
                </a:ext>
              </a:extLst>
            </xdr:cNvPr>
            <xdr:cNvSpPr txBox="1"/>
          </xdr:nvSpPr>
          <xdr:spPr>
            <a:xfrm>
              <a:off x="8632475" y="16878933"/>
              <a:ext cx="1624484" cy="18460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hu-HU" sz="1100" b="0" i="0">
                  <a:latin typeface="Cambria Math" panose="02040503050406030204" pitchFamily="18" charset="0"/>
                </a:rPr>
                <a:t>𝑂_(a posteriori)=𝑂_(a priori)</a:t>
              </a:r>
              <a:r>
                <a:rPr lang="hu-H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∙𝐿𝑅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77</xdr:row>
      <xdr:rowOff>867110</xdr:rowOff>
    </xdr:from>
    <xdr:ext cx="640881" cy="32079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C5C79954-25D4-134E-9C50-46846B570907}"/>
                </a:ext>
              </a:extLst>
            </xdr:cNvPr>
            <xdr:cNvSpPr txBox="1"/>
          </xdr:nvSpPr>
          <xdr:spPr>
            <a:xfrm>
              <a:off x="8632475" y="17186610"/>
              <a:ext cx="640881" cy="3207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hu-HU" sz="1100" b="0" i="1">
                        <a:latin typeface="Cambria Math" panose="02040503050406030204" pitchFamily="18" charset="0"/>
                      </a:rPr>
                      <m:t>𝑝</m:t>
                    </m:r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1+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C5C79954-25D4-134E-9C50-46846B570907}"/>
                </a:ext>
              </a:extLst>
            </xdr:cNvPr>
            <xdr:cNvSpPr txBox="1"/>
          </xdr:nvSpPr>
          <xdr:spPr>
            <a:xfrm>
              <a:off x="8632475" y="17186610"/>
              <a:ext cx="640881" cy="3207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hu-HU" sz="1100" b="0" i="0">
                  <a:latin typeface="Cambria Math" panose="02040503050406030204" pitchFamily="18" charset="0"/>
                </a:rPr>
                <a:t>𝑝=𝑂/(1+𝑂)</a:t>
              </a:r>
              <a:endParaRPr lang="en-US" sz="1100"/>
            </a:p>
          </xdr:txBody>
        </xdr:sp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186975</xdr:colOff>
      <xdr:row>13</xdr:row>
      <xdr:rowOff>113124</xdr:rowOff>
    </xdr:from>
    <xdr:ext cx="889539" cy="31970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301AAF0F-99E3-524A-9742-077FB2C7CDD6}"/>
                </a:ext>
              </a:extLst>
            </xdr:cNvPr>
            <xdr:cNvSpPr txBox="1"/>
          </xdr:nvSpPr>
          <xdr:spPr>
            <a:xfrm>
              <a:off x="8632475" y="3326224"/>
              <a:ext cx="889539" cy="3197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hu-HU" sz="1100" b="0" i="1">
                        <a:latin typeface="Cambria Math" panose="02040503050406030204" pitchFamily="18" charset="0"/>
                      </a:rPr>
                      <m:t>𝑠𝑒</m:t>
                    </m:r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𝑇𝑃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𝑇𝑃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𝐹𝑁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301AAF0F-99E3-524A-9742-077FB2C7CDD6}"/>
                </a:ext>
              </a:extLst>
            </xdr:cNvPr>
            <xdr:cNvSpPr txBox="1"/>
          </xdr:nvSpPr>
          <xdr:spPr>
            <a:xfrm>
              <a:off x="8632475" y="3326224"/>
              <a:ext cx="889539" cy="3197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hu-HU" sz="1100" b="0" i="0">
                  <a:latin typeface="Cambria Math" panose="02040503050406030204" pitchFamily="18" charset="0"/>
                </a:rPr>
                <a:t>𝑠𝑒=𝑇𝑃/(𝑇𝑃+𝐹𝑁)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16</xdr:row>
      <xdr:rowOff>4469</xdr:rowOff>
    </xdr:from>
    <xdr:ext cx="896849" cy="31970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D64DEA38-A32E-D340-AD96-2D8C63E07039}"/>
                </a:ext>
              </a:extLst>
            </xdr:cNvPr>
            <xdr:cNvSpPr txBox="1"/>
          </xdr:nvSpPr>
          <xdr:spPr>
            <a:xfrm>
              <a:off x="8632475" y="3789069"/>
              <a:ext cx="896849" cy="3197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hu-HU" sz="1100" b="0" i="1">
                        <a:latin typeface="Cambria Math" panose="02040503050406030204" pitchFamily="18" charset="0"/>
                      </a:rPr>
                      <m:t>𝑠𝑝</m:t>
                    </m:r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𝑇𝑁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𝑇𝑁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𝐹𝑃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D64DEA38-A32E-D340-AD96-2D8C63E07039}"/>
                </a:ext>
              </a:extLst>
            </xdr:cNvPr>
            <xdr:cNvSpPr txBox="1"/>
          </xdr:nvSpPr>
          <xdr:spPr>
            <a:xfrm>
              <a:off x="8632475" y="3789069"/>
              <a:ext cx="896849" cy="3197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hu-HU" sz="1100" b="0" i="0">
                  <a:latin typeface="Cambria Math" panose="02040503050406030204" pitchFamily="18" charset="0"/>
                </a:rPr>
                <a:t>𝑠𝑝=𝑇𝑁/(𝑇𝑁+𝐹𝑃)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18</xdr:row>
      <xdr:rowOff>83961</xdr:rowOff>
    </xdr:from>
    <xdr:ext cx="1005212" cy="31970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7892AD5-F014-0144-A08D-280969379BDF}"/>
                </a:ext>
              </a:extLst>
            </xdr:cNvPr>
            <xdr:cNvSpPr txBox="1"/>
          </xdr:nvSpPr>
          <xdr:spPr>
            <a:xfrm>
              <a:off x="8632475" y="4249561"/>
              <a:ext cx="1005212" cy="3197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hu-HU" sz="1100" b="0" i="1">
                        <a:latin typeface="Cambria Math" panose="02040503050406030204" pitchFamily="18" charset="0"/>
                      </a:rPr>
                      <m:t>𝑝𝑝𝑣</m:t>
                    </m:r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𝑇𝑃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𝑇𝑃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𝐹𝑃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7892AD5-F014-0144-A08D-280969379BDF}"/>
                </a:ext>
              </a:extLst>
            </xdr:cNvPr>
            <xdr:cNvSpPr txBox="1"/>
          </xdr:nvSpPr>
          <xdr:spPr>
            <a:xfrm>
              <a:off x="8632475" y="4249561"/>
              <a:ext cx="1005212" cy="3197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hu-HU" sz="1100" b="0" i="0">
                  <a:latin typeface="Cambria Math" panose="02040503050406030204" pitchFamily="18" charset="0"/>
                </a:rPr>
                <a:t>𝑝𝑝𝑣=𝑇𝑃/(𝑇𝑃+𝐹𝑃)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20</xdr:row>
      <xdr:rowOff>151695</xdr:rowOff>
    </xdr:from>
    <xdr:ext cx="1007520" cy="31970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AF62B49C-3FF1-B443-A78B-7C5BC1201265}"/>
                </a:ext>
              </a:extLst>
            </xdr:cNvPr>
            <xdr:cNvSpPr txBox="1"/>
          </xdr:nvSpPr>
          <xdr:spPr>
            <a:xfrm>
              <a:off x="8632475" y="4710995"/>
              <a:ext cx="1007520" cy="3197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hu-HU" sz="1100" b="0" i="1">
                        <a:latin typeface="Cambria Math" panose="02040503050406030204" pitchFamily="18" charset="0"/>
                      </a:rPr>
                      <m:t>𝑛𝑝𝑣</m:t>
                    </m:r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𝑇𝑁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𝑇𝑁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𝐹𝑁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AF62B49C-3FF1-B443-A78B-7C5BC1201265}"/>
                </a:ext>
              </a:extLst>
            </xdr:cNvPr>
            <xdr:cNvSpPr txBox="1"/>
          </xdr:nvSpPr>
          <xdr:spPr>
            <a:xfrm>
              <a:off x="8632475" y="4710995"/>
              <a:ext cx="1007520" cy="3197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hu-HU" sz="1100" b="0" i="0">
                  <a:latin typeface="Cambria Math" panose="02040503050406030204" pitchFamily="18" charset="0"/>
                </a:rPr>
                <a:t>𝑛𝑝𝑣=𝑇𝑁/(𝑇𝑁+𝐹𝑁)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23</xdr:row>
      <xdr:rowOff>7761</xdr:rowOff>
    </xdr:from>
    <xdr:ext cx="1563505" cy="31970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8AD1D0A0-70FC-D049-B93D-4530D31A9858}"/>
                </a:ext>
              </a:extLst>
            </xdr:cNvPr>
            <xdr:cNvSpPr txBox="1"/>
          </xdr:nvSpPr>
          <xdr:spPr>
            <a:xfrm>
              <a:off x="8632475" y="5176661"/>
              <a:ext cx="1563505" cy="3197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hu-HU" sz="1100" b="0" i="1">
                        <a:latin typeface="Cambria Math" panose="02040503050406030204" pitchFamily="18" charset="0"/>
                      </a:rPr>
                      <m:t>𝑤</m:t>
                    </m:r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𝑇𝑃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𝐹𝑁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𝑇𝑁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𝐹𝑁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𝐹𝑃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𝑇𝑃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8AD1D0A0-70FC-D049-B93D-4530D31A9858}"/>
                </a:ext>
              </a:extLst>
            </xdr:cNvPr>
            <xdr:cNvSpPr txBox="1"/>
          </xdr:nvSpPr>
          <xdr:spPr>
            <a:xfrm>
              <a:off x="8632475" y="5176661"/>
              <a:ext cx="1563505" cy="3197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hu-HU" sz="1100" b="0" i="0">
                  <a:latin typeface="Cambria Math" panose="02040503050406030204" pitchFamily="18" charset="0"/>
                </a:rPr>
                <a:t>𝑤=(𝑇𝑃+𝐹𝑁)/(𝑇𝑁+𝐹𝑁+𝐹𝑃+𝑇𝑃)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25</xdr:row>
      <xdr:rowOff>75494</xdr:rowOff>
    </xdr:from>
    <xdr:ext cx="1609992" cy="31970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51FBCBDA-2463-B542-B63F-2A8E5C0C8E2B}"/>
                </a:ext>
              </a:extLst>
            </xdr:cNvPr>
            <xdr:cNvSpPr txBox="1"/>
          </xdr:nvSpPr>
          <xdr:spPr>
            <a:xfrm>
              <a:off x="8632475" y="5638094"/>
              <a:ext cx="1609992" cy="3197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hu-HU" sz="1100" b="0" i="1">
                        <a:latin typeface="Cambria Math" panose="02040503050406030204" pitchFamily="18" charset="0"/>
                      </a:rPr>
                      <m:t>𝑑𝑒</m:t>
                    </m:r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𝑇𝑃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𝑇𝑁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𝑇𝑁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𝐹𝑁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𝐹𝑃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𝑇𝑃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51FBCBDA-2463-B542-B63F-2A8E5C0C8E2B}"/>
                </a:ext>
              </a:extLst>
            </xdr:cNvPr>
            <xdr:cNvSpPr txBox="1"/>
          </xdr:nvSpPr>
          <xdr:spPr>
            <a:xfrm>
              <a:off x="8632475" y="5638094"/>
              <a:ext cx="1609992" cy="3197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hu-HU" sz="1100" b="0" i="0">
                  <a:latin typeface="Cambria Math" panose="02040503050406030204" pitchFamily="18" charset="0"/>
                </a:rPr>
                <a:t>𝑑𝑒=(𝑇𝑃+𝑇𝑁)/(𝑇𝑁+𝐹𝑁+𝐹𝑃+𝑇𝑃)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39</xdr:row>
      <xdr:rowOff>89138</xdr:rowOff>
    </xdr:from>
    <xdr:ext cx="640881" cy="31842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9802B121-20B9-D842-A727-B46521ABF023}"/>
                </a:ext>
              </a:extLst>
            </xdr:cNvPr>
            <xdr:cNvSpPr txBox="1"/>
          </xdr:nvSpPr>
          <xdr:spPr>
            <a:xfrm>
              <a:off x="8632475" y="8331438"/>
              <a:ext cx="640881" cy="31842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hu-HU" sz="1100" b="0" i="1">
                        <a:latin typeface="Cambria Math" panose="02040503050406030204" pitchFamily="18" charset="0"/>
                      </a:rPr>
                      <m:t>𝑂</m:t>
                    </m:r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𝑝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1−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𝑝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9802B121-20B9-D842-A727-B46521ABF023}"/>
                </a:ext>
              </a:extLst>
            </xdr:cNvPr>
            <xdr:cNvSpPr txBox="1"/>
          </xdr:nvSpPr>
          <xdr:spPr>
            <a:xfrm>
              <a:off x="8632475" y="8331438"/>
              <a:ext cx="640881" cy="31842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 algn="l"/>
              <a:r>
                <a:rPr lang="hu-HU" sz="1100" b="0" i="0">
                  <a:latin typeface="Cambria Math" panose="02040503050406030204" pitchFamily="18" charset="0"/>
                </a:rPr>
                <a:t>𝑂=𝑝/(1−𝑝)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41</xdr:row>
      <xdr:rowOff>143258</xdr:rowOff>
    </xdr:from>
    <xdr:ext cx="856837" cy="31842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4C4DA880-6D1D-E34E-B63D-0378E90DF2E0}"/>
                </a:ext>
              </a:extLst>
            </xdr:cNvPr>
            <xdr:cNvSpPr txBox="1"/>
          </xdr:nvSpPr>
          <xdr:spPr>
            <a:xfrm>
              <a:off x="8632475" y="8779258"/>
              <a:ext cx="856837" cy="31842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𝐿𝑅</m:t>
                        </m:r>
                      </m:e>
                      <m:sup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</m:sup>
                    </m:sSup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𝑠𝑒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1−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𝑠𝑝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4C4DA880-6D1D-E34E-B63D-0378E90DF2E0}"/>
                </a:ext>
              </a:extLst>
            </xdr:cNvPr>
            <xdr:cNvSpPr txBox="1"/>
          </xdr:nvSpPr>
          <xdr:spPr>
            <a:xfrm>
              <a:off x="8632475" y="8779258"/>
              <a:ext cx="856837" cy="31842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 algn="l"/>
              <a:r>
                <a:rPr lang="hu-HU" sz="1100" b="0" i="0">
                  <a:latin typeface="Cambria Math" panose="02040503050406030204" pitchFamily="18" charset="0"/>
                </a:rPr>
                <a:t>〖𝐿𝑅〗^+=𝑠𝑒/(1−𝑠𝑝)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44</xdr:row>
      <xdr:rowOff>20990</xdr:rowOff>
    </xdr:from>
    <xdr:ext cx="849527" cy="34650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718F81B8-1BF6-E74D-A25B-12183BEE7C93}"/>
                </a:ext>
              </a:extLst>
            </xdr:cNvPr>
            <xdr:cNvSpPr txBox="1"/>
          </xdr:nvSpPr>
          <xdr:spPr>
            <a:xfrm>
              <a:off x="8632475" y="9228490"/>
              <a:ext cx="849527" cy="3465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𝐿𝑅</m:t>
                        </m:r>
                      </m:e>
                      <m:sup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−</m:t>
                        </m:r>
                      </m:sup>
                    </m:sSup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1−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𝑠𝑒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𝑠𝑝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718F81B8-1BF6-E74D-A25B-12183BEE7C93}"/>
                </a:ext>
              </a:extLst>
            </xdr:cNvPr>
            <xdr:cNvSpPr txBox="1"/>
          </xdr:nvSpPr>
          <xdr:spPr>
            <a:xfrm>
              <a:off x="8632475" y="9228490"/>
              <a:ext cx="849527" cy="3465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 algn="l"/>
              <a:r>
                <a:rPr lang="hu-HU" sz="1100" b="0" i="0">
                  <a:latin typeface="Cambria Math" panose="02040503050406030204" pitchFamily="18" charset="0"/>
                </a:rPr>
                <a:t>〖𝐿𝑅〗^−=(1−𝑠𝑒)/𝑠𝑝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46</xdr:row>
      <xdr:rowOff>114953</xdr:rowOff>
    </xdr:from>
    <xdr:ext cx="1624484" cy="18460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DCBB5953-AA6E-DF4C-A4F3-37AE3382288E}"/>
                </a:ext>
              </a:extLst>
            </xdr:cNvPr>
            <xdr:cNvSpPr txBox="1"/>
          </xdr:nvSpPr>
          <xdr:spPr>
            <a:xfrm>
              <a:off x="8632475" y="9703453"/>
              <a:ext cx="1624484" cy="18460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b>
                      <m:sSub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m:rPr>
                            <m:sty m:val="p"/>
                          </m:rPr>
                          <a:rPr lang="hu-HU" sz="1100" b="0" i="0">
                            <a:latin typeface="Cambria Math" panose="02040503050406030204" pitchFamily="18" charset="0"/>
                          </a:rPr>
                          <m:t>a</m:t>
                        </m:r>
                        <m:r>
                          <a:rPr lang="hu-HU" sz="1100" b="0" i="0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m:rPr>
                            <m:sty m:val="p"/>
                          </m:rPr>
                          <a:rPr lang="hu-HU" sz="1100" b="0" i="0">
                            <a:latin typeface="Cambria Math" panose="02040503050406030204" pitchFamily="18" charset="0"/>
                          </a:rPr>
                          <m:t>posteriori</m:t>
                        </m:r>
                      </m:sub>
                    </m:sSub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m:rPr>
                            <m:sty m:val="p"/>
                          </m:rPr>
                          <a:rPr lang="hu-HU" sz="1100" b="0" i="0">
                            <a:latin typeface="Cambria Math" panose="02040503050406030204" pitchFamily="18" charset="0"/>
                          </a:rPr>
                          <m:t>a</m:t>
                        </m:r>
                        <m:r>
                          <a:rPr lang="hu-HU" sz="1100" b="0" i="0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m:rPr>
                            <m:sty m:val="p"/>
                          </m:rPr>
                          <a:rPr lang="hu-HU" sz="1100" b="0" i="0">
                            <a:latin typeface="Cambria Math" panose="02040503050406030204" pitchFamily="18" charset="0"/>
                          </a:rPr>
                          <m:t>priori</m:t>
                        </m:r>
                      </m:sub>
                    </m:sSub>
                    <m:r>
                      <a:rPr lang="hu-H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∙</m:t>
                    </m:r>
                    <m:r>
                      <a:rPr lang="hu-H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𝐿𝑅</m:t>
                    </m:r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DCBB5953-AA6E-DF4C-A4F3-37AE3382288E}"/>
                </a:ext>
              </a:extLst>
            </xdr:cNvPr>
            <xdr:cNvSpPr txBox="1"/>
          </xdr:nvSpPr>
          <xdr:spPr>
            <a:xfrm>
              <a:off x="8632475" y="9703453"/>
              <a:ext cx="1624484" cy="18460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 algn="l"/>
              <a:r>
                <a:rPr lang="hu-HU" sz="1100" b="0" i="0">
                  <a:latin typeface="Cambria Math" panose="02040503050406030204" pitchFamily="18" charset="0"/>
                </a:rPr>
                <a:t>𝑂_(a posteriori)=𝑂_(a priori)</a:t>
              </a:r>
              <a:r>
                <a:rPr lang="hu-H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∙𝐿𝑅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48</xdr:row>
      <xdr:rowOff>41630</xdr:rowOff>
    </xdr:from>
    <xdr:ext cx="640881" cy="32079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924BCDE5-8F6E-9643-9ADF-9BADA27BAAEC}"/>
                </a:ext>
              </a:extLst>
            </xdr:cNvPr>
            <xdr:cNvSpPr txBox="1"/>
          </xdr:nvSpPr>
          <xdr:spPr>
            <a:xfrm>
              <a:off x="8632475" y="10011130"/>
              <a:ext cx="640881" cy="3207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hu-HU" sz="1100" b="0" i="1">
                        <a:latin typeface="Cambria Math" panose="02040503050406030204" pitchFamily="18" charset="0"/>
                      </a:rPr>
                      <m:t>𝑝</m:t>
                    </m:r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1+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924BCDE5-8F6E-9643-9ADF-9BADA27BAAEC}"/>
                </a:ext>
              </a:extLst>
            </xdr:cNvPr>
            <xdr:cNvSpPr txBox="1"/>
          </xdr:nvSpPr>
          <xdr:spPr>
            <a:xfrm>
              <a:off x="8632475" y="10011130"/>
              <a:ext cx="640881" cy="3207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 algn="l"/>
              <a:r>
                <a:rPr lang="hu-HU" sz="1100" b="0" i="0">
                  <a:latin typeface="Cambria Math" panose="02040503050406030204" pitchFamily="18" charset="0"/>
                </a:rPr>
                <a:t>𝑝=𝑂/(1+𝑂)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64</xdr:row>
      <xdr:rowOff>172421</xdr:rowOff>
    </xdr:from>
    <xdr:ext cx="856837" cy="31842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B1D3BF51-A24F-5E44-92FE-C364AE76B9F6}"/>
                </a:ext>
              </a:extLst>
            </xdr:cNvPr>
            <xdr:cNvSpPr txBox="1"/>
          </xdr:nvSpPr>
          <xdr:spPr>
            <a:xfrm>
              <a:off x="8632475" y="13723321"/>
              <a:ext cx="856837" cy="31842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𝐿𝑅</m:t>
                        </m:r>
                      </m:e>
                      <m:sup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+</m:t>
                        </m:r>
                      </m:sup>
                    </m:sSup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𝑠𝑒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1−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𝑠𝑝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B1D3BF51-A24F-5E44-92FE-C364AE76B9F6}"/>
                </a:ext>
              </a:extLst>
            </xdr:cNvPr>
            <xdr:cNvSpPr txBox="1"/>
          </xdr:nvSpPr>
          <xdr:spPr>
            <a:xfrm>
              <a:off x="8632475" y="13723321"/>
              <a:ext cx="856837" cy="31842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hu-HU" sz="1100" b="0" i="0">
                  <a:latin typeface="Cambria Math" panose="02040503050406030204" pitchFamily="18" charset="0"/>
                </a:rPr>
                <a:t>〖𝐿𝑅〗^+=𝑠𝑒/(1−𝑠𝑝)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67</xdr:row>
      <xdr:rowOff>24753</xdr:rowOff>
    </xdr:from>
    <xdr:ext cx="849527" cy="34650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2D54F93D-197D-2243-9C1F-95C55E206424}"/>
                </a:ext>
              </a:extLst>
            </xdr:cNvPr>
            <xdr:cNvSpPr txBox="1"/>
          </xdr:nvSpPr>
          <xdr:spPr>
            <a:xfrm>
              <a:off x="8632475" y="14172553"/>
              <a:ext cx="849527" cy="3465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𝐿𝑅</m:t>
                        </m:r>
                      </m:e>
                      <m:sup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−</m:t>
                        </m:r>
                      </m:sup>
                    </m:sSup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1−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𝑠𝑒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𝑠𝑝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2D54F93D-197D-2243-9C1F-95C55E206424}"/>
                </a:ext>
              </a:extLst>
            </xdr:cNvPr>
            <xdr:cNvSpPr txBox="1"/>
          </xdr:nvSpPr>
          <xdr:spPr>
            <a:xfrm>
              <a:off x="8632475" y="14172553"/>
              <a:ext cx="849527" cy="3465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hu-HU" sz="1100" b="0" i="0">
                  <a:latin typeface="Cambria Math" panose="02040503050406030204" pitchFamily="18" charset="0"/>
                </a:rPr>
                <a:t>〖𝐿𝑅〗^−=(1−𝑠𝑒)/𝑠𝑝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77</xdr:row>
      <xdr:rowOff>559433</xdr:rowOff>
    </xdr:from>
    <xdr:ext cx="1624484" cy="18460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CC2D310C-B8D0-5848-93B7-0E8281D31199}"/>
                </a:ext>
              </a:extLst>
            </xdr:cNvPr>
            <xdr:cNvSpPr txBox="1"/>
          </xdr:nvSpPr>
          <xdr:spPr>
            <a:xfrm>
              <a:off x="8632475" y="16423850"/>
              <a:ext cx="1624484" cy="18460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m:rPr>
                            <m:sty m:val="p"/>
                          </m:rPr>
                          <a:rPr lang="hu-HU" sz="1100" b="0" i="0">
                            <a:latin typeface="Cambria Math" panose="02040503050406030204" pitchFamily="18" charset="0"/>
                          </a:rPr>
                          <m:t>a</m:t>
                        </m:r>
                        <m:r>
                          <a:rPr lang="hu-HU" sz="1100" b="0" i="0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m:rPr>
                            <m:sty m:val="p"/>
                          </m:rPr>
                          <a:rPr lang="hu-HU" sz="1100" b="0" i="0">
                            <a:latin typeface="Cambria Math" panose="02040503050406030204" pitchFamily="18" charset="0"/>
                          </a:rPr>
                          <m:t>posteriori</m:t>
                        </m:r>
                      </m:sub>
                    </m:sSub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m:rPr>
                            <m:sty m:val="p"/>
                          </m:rPr>
                          <a:rPr lang="hu-HU" sz="1100" b="0" i="0">
                            <a:latin typeface="Cambria Math" panose="02040503050406030204" pitchFamily="18" charset="0"/>
                          </a:rPr>
                          <m:t>a</m:t>
                        </m:r>
                        <m:r>
                          <a:rPr lang="hu-HU" sz="1100" b="0" i="0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m:rPr>
                            <m:sty m:val="p"/>
                          </m:rPr>
                          <a:rPr lang="hu-HU" sz="1100" b="0" i="0">
                            <a:latin typeface="Cambria Math" panose="02040503050406030204" pitchFamily="18" charset="0"/>
                          </a:rPr>
                          <m:t>priori</m:t>
                        </m:r>
                      </m:sub>
                    </m:sSub>
                    <m:r>
                      <a:rPr lang="hu-H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∙</m:t>
                    </m:r>
                    <m:r>
                      <a:rPr lang="hu-H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𝐿𝑅</m:t>
                    </m:r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CC2D310C-B8D0-5848-93B7-0E8281D31199}"/>
                </a:ext>
              </a:extLst>
            </xdr:cNvPr>
            <xdr:cNvSpPr txBox="1"/>
          </xdr:nvSpPr>
          <xdr:spPr>
            <a:xfrm>
              <a:off x="8632475" y="16423850"/>
              <a:ext cx="1624484" cy="18460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hu-HU" sz="1100" b="0" i="0">
                  <a:latin typeface="Cambria Math" panose="02040503050406030204" pitchFamily="18" charset="0"/>
                </a:rPr>
                <a:t>𝑂_(a posteriori)=𝑂_(a priori)</a:t>
              </a:r>
              <a:r>
                <a:rPr lang="hu-H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∙𝐿𝑅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186975</xdr:colOff>
      <xdr:row>77</xdr:row>
      <xdr:rowOff>867110</xdr:rowOff>
    </xdr:from>
    <xdr:ext cx="640881" cy="32079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258A9025-BAA5-8B40-BA4F-9C93C9E697CB}"/>
                </a:ext>
              </a:extLst>
            </xdr:cNvPr>
            <xdr:cNvSpPr txBox="1"/>
          </xdr:nvSpPr>
          <xdr:spPr>
            <a:xfrm>
              <a:off x="8632475" y="16731527"/>
              <a:ext cx="640881" cy="3207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hu-HU" sz="1100" b="0" i="1">
                        <a:latin typeface="Cambria Math" panose="02040503050406030204" pitchFamily="18" charset="0"/>
                      </a:rPr>
                      <m:t>𝑝</m:t>
                    </m:r>
                    <m:r>
                      <a:rPr lang="hu-H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hu-H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num>
                      <m:den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1+</m:t>
                        </m:r>
                        <m:r>
                          <a:rPr lang="hu-HU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258A9025-BAA5-8B40-BA4F-9C93C9E697CB}"/>
                </a:ext>
              </a:extLst>
            </xdr:cNvPr>
            <xdr:cNvSpPr txBox="1"/>
          </xdr:nvSpPr>
          <xdr:spPr>
            <a:xfrm>
              <a:off x="8632475" y="16731527"/>
              <a:ext cx="640881" cy="3207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hu-HU" sz="1100" b="0" i="0">
                  <a:latin typeface="Cambria Math" panose="02040503050406030204" pitchFamily="18" charset="0"/>
                </a:rPr>
                <a:t>𝑝=𝑂/(1+𝑂)</a:t>
              </a:r>
              <a:endParaRPr lang="en-US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1"/>
  <sheetViews>
    <sheetView tabSelected="1" workbookViewId="0">
      <selection activeCell="D2" sqref="D2"/>
    </sheetView>
  </sheetViews>
  <sheetFormatPr baseColWidth="10" defaultColWidth="0" defaultRowHeight="14" customHeight="1" zeroHeight="1" x14ac:dyDescent="0.2"/>
  <cols>
    <col min="1" max="1" width="8.6640625" customWidth="1"/>
    <col min="2" max="2" width="3.1640625" bestFit="1" customWidth="1"/>
    <col min="3" max="3" width="50.83203125" style="1" customWidth="1"/>
    <col min="4" max="4" width="8.83203125" customWidth="1"/>
    <col min="5" max="12" width="8.6640625" customWidth="1"/>
    <col min="13" max="13" width="41.6640625" style="1" hidden="1" customWidth="1"/>
    <col min="14" max="14" width="44.6640625" style="7" hidden="1" customWidth="1"/>
    <col min="15" max="15" width="43.1640625" style="8" hidden="1" customWidth="1"/>
    <col min="16" max="16384" width="10.83203125" hidden="1"/>
  </cols>
  <sheetData>
    <row r="1" spans="1:15" ht="15" x14ac:dyDescent="0.2">
      <c r="A1" s="4"/>
      <c r="B1" s="4"/>
      <c r="C1" s="5"/>
      <c r="D1" s="4"/>
      <c r="E1" s="4"/>
      <c r="F1" s="4"/>
      <c r="G1" s="4"/>
      <c r="H1" s="4"/>
      <c r="I1" s="4"/>
      <c r="J1" s="4"/>
      <c r="K1" s="4"/>
      <c r="L1" s="4"/>
    </row>
    <row r="2" spans="1:15" ht="44" customHeight="1" x14ac:dyDescent="0.2">
      <c r="A2" s="4"/>
      <c r="B2" s="54" t="s">
        <v>7</v>
      </c>
      <c r="C2" s="55"/>
      <c r="D2" s="6" t="s">
        <v>10</v>
      </c>
      <c r="E2" s="4"/>
      <c r="F2" s="4"/>
      <c r="G2" s="4"/>
      <c r="H2" s="4"/>
      <c r="I2" s="4"/>
      <c r="J2" s="4"/>
      <c r="K2" s="4"/>
      <c r="L2" s="4"/>
      <c r="M2" s="1" t="s">
        <v>8</v>
      </c>
      <c r="N2" s="7" t="s">
        <v>9</v>
      </c>
      <c r="O2" s="8" t="s">
        <v>10</v>
      </c>
    </row>
    <row r="3" spans="1:15" ht="48" x14ac:dyDescent="0.2">
      <c r="A3" s="4"/>
      <c r="B3" s="4"/>
      <c r="C3" s="5" t="str">
        <f>IF($D$2=$M$2,M3,IF($D$2=$N$2,N3,O3))</f>
        <v>Created by: Gergely AGÓCS PhD (Please send comments and reflections (e.g. on possible errors) to: gergelyagocs at gmail com)</v>
      </c>
      <c r="D3" s="4"/>
      <c r="E3" s="4"/>
      <c r="F3" s="4"/>
      <c r="G3" s="4"/>
      <c r="H3" s="4"/>
      <c r="I3" s="4"/>
      <c r="J3" s="4"/>
      <c r="K3" s="4"/>
      <c r="L3" s="4"/>
      <c r="M3" s="1" t="s">
        <v>74</v>
      </c>
      <c r="N3" s="7" t="s">
        <v>75</v>
      </c>
      <c r="O3" s="8" t="s">
        <v>76</v>
      </c>
    </row>
    <row r="4" spans="1:15" ht="16" x14ac:dyDescent="0.2">
      <c r="A4" s="23"/>
      <c r="B4" s="23"/>
      <c r="C4" s="53"/>
      <c r="D4" s="56"/>
      <c r="E4" s="4"/>
      <c r="F4" s="4"/>
      <c r="G4" s="4"/>
      <c r="H4" s="4"/>
      <c r="I4" s="4"/>
      <c r="J4" s="4"/>
      <c r="K4" s="4"/>
      <c r="L4" s="4"/>
      <c r="M4" s="1" t="s">
        <v>11</v>
      </c>
      <c r="N4" s="7" t="s">
        <v>12</v>
      </c>
      <c r="O4" s="8" t="s">
        <v>13</v>
      </c>
    </row>
    <row r="5" spans="1:15" ht="16" x14ac:dyDescent="0.2">
      <c r="A5" s="23"/>
      <c r="B5" s="30"/>
      <c r="C5" s="53"/>
      <c r="D5" s="53"/>
      <c r="E5" s="4"/>
      <c r="F5" s="4"/>
      <c r="G5" s="4"/>
      <c r="H5" s="4"/>
      <c r="I5" s="4"/>
      <c r="J5" s="4"/>
      <c r="K5" s="4"/>
      <c r="L5" s="4"/>
      <c r="M5" s="1" t="s">
        <v>77</v>
      </c>
      <c r="N5" s="7" t="s">
        <v>14</v>
      </c>
      <c r="O5" s="8" t="s">
        <v>104</v>
      </c>
    </row>
    <row r="6" spans="1:15" ht="16" x14ac:dyDescent="0.2">
      <c r="A6" s="23"/>
      <c r="B6" s="30"/>
      <c r="C6" s="53"/>
      <c r="D6" s="53"/>
      <c r="E6" s="4"/>
      <c r="F6" s="4"/>
      <c r="G6" s="4"/>
      <c r="H6" s="4"/>
      <c r="I6" s="4"/>
      <c r="J6" s="4"/>
      <c r="K6" s="4"/>
      <c r="L6" s="4"/>
      <c r="M6" s="1" t="s">
        <v>78</v>
      </c>
      <c r="N6" s="7" t="s">
        <v>90</v>
      </c>
      <c r="O6" s="8" t="s">
        <v>105</v>
      </c>
    </row>
    <row r="7" spans="1:15" ht="16" x14ac:dyDescent="0.2">
      <c r="A7" s="23"/>
      <c r="B7" s="30"/>
      <c r="C7" s="53"/>
      <c r="D7" s="53"/>
      <c r="E7" s="4"/>
      <c r="F7" s="4"/>
      <c r="G7" s="4"/>
      <c r="H7" s="4"/>
      <c r="I7" s="4"/>
      <c r="J7" s="4"/>
      <c r="K7" s="4"/>
      <c r="L7" s="4"/>
      <c r="M7" s="1" t="s">
        <v>79</v>
      </c>
      <c r="N7" s="7" t="s">
        <v>91</v>
      </c>
      <c r="O7" s="8" t="s">
        <v>106</v>
      </c>
    </row>
    <row r="8" spans="1:15" ht="16" x14ac:dyDescent="0.2">
      <c r="A8" s="23"/>
      <c r="B8" s="30"/>
      <c r="C8" s="53"/>
      <c r="D8" s="53"/>
      <c r="E8" s="4"/>
      <c r="F8" s="4"/>
      <c r="G8" s="4"/>
      <c r="H8" s="4"/>
      <c r="I8" s="4"/>
      <c r="J8" s="4"/>
      <c r="K8" s="4"/>
      <c r="L8" s="4"/>
      <c r="M8" s="1" t="s">
        <v>80</v>
      </c>
      <c r="N8" s="7" t="s">
        <v>92</v>
      </c>
      <c r="O8" s="8" t="s">
        <v>107</v>
      </c>
    </row>
    <row r="9" spans="1:15" ht="16" x14ac:dyDescent="0.2">
      <c r="A9" s="23"/>
      <c r="B9" s="30"/>
      <c r="C9" s="53"/>
      <c r="D9" s="53"/>
      <c r="E9" s="4"/>
      <c r="F9" s="4"/>
      <c r="G9" s="4"/>
      <c r="H9" s="4"/>
      <c r="I9" s="4"/>
      <c r="J9" s="4"/>
      <c r="K9" s="4"/>
      <c r="L9" s="4"/>
      <c r="M9" s="1" t="s">
        <v>81</v>
      </c>
      <c r="N9" s="7" t="s">
        <v>93</v>
      </c>
      <c r="O9" s="8" t="s">
        <v>108</v>
      </c>
    </row>
    <row r="10" spans="1:15" ht="16" x14ac:dyDescent="0.2">
      <c r="A10" s="23"/>
      <c r="B10" s="30"/>
      <c r="C10" s="53"/>
      <c r="D10" s="53"/>
      <c r="E10" s="4"/>
      <c r="F10" s="4"/>
      <c r="G10" s="4"/>
      <c r="H10" s="4"/>
      <c r="I10" s="4"/>
      <c r="J10" s="4"/>
      <c r="K10" s="4"/>
      <c r="L10" s="4"/>
      <c r="M10" s="1" t="s">
        <v>82</v>
      </c>
      <c r="N10" s="7" t="s">
        <v>94</v>
      </c>
      <c r="O10" s="8" t="s">
        <v>109</v>
      </c>
    </row>
    <row r="11" spans="1:15" ht="16" x14ac:dyDescent="0.2">
      <c r="A11" s="23"/>
      <c r="B11" s="30"/>
      <c r="C11" s="53"/>
      <c r="D11" s="53"/>
      <c r="E11" s="4"/>
      <c r="F11" s="4"/>
      <c r="G11" s="4"/>
      <c r="H11" s="4"/>
      <c r="I11" s="4"/>
      <c r="J11" s="4"/>
      <c r="K11" s="4"/>
      <c r="L11" s="4"/>
      <c r="M11" s="1" t="s">
        <v>83</v>
      </c>
      <c r="N11" s="7" t="s">
        <v>95</v>
      </c>
      <c r="O11" s="8" t="s">
        <v>110</v>
      </c>
    </row>
    <row r="12" spans="1:15" ht="16" x14ac:dyDescent="0.2">
      <c r="A12" s="23"/>
      <c r="B12" s="30"/>
      <c r="C12" s="53"/>
      <c r="D12" s="53"/>
      <c r="E12" s="4"/>
      <c r="F12" s="4"/>
      <c r="G12" s="4"/>
      <c r="H12" s="4"/>
      <c r="I12" s="4"/>
      <c r="J12" s="4"/>
      <c r="K12" s="4"/>
      <c r="L12" s="4"/>
      <c r="M12" s="1" t="s">
        <v>84</v>
      </c>
      <c r="N12" s="7" t="s">
        <v>96</v>
      </c>
      <c r="O12" s="8" t="s">
        <v>111</v>
      </c>
    </row>
    <row r="13" spans="1:15" ht="16" x14ac:dyDescent="0.2">
      <c r="A13" s="23"/>
      <c r="B13" s="30"/>
      <c r="C13" s="53"/>
      <c r="D13" s="53"/>
      <c r="E13" s="4"/>
      <c r="F13" s="4"/>
      <c r="G13" s="4"/>
      <c r="H13" s="4"/>
      <c r="I13" s="4"/>
      <c r="J13" s="4"/>
      <c r="K13" s="4"/>
      <c r="L13" s="4"/>
      <c r="M13" s="1" t="s">
        <v>98</v>
      </c>
      <c r="N13" s="7" t="s">
        <v>97</v>
      </c>
      <c r="O13" s="8" t="s">
        <v>112</v>
      </c>
    </row>
    <row r="14" spans="1:15" ht="16" x14ac:dyDescent="0.2">
      <c r="A14" s="23"/>
      <c r="B14" s="30"/>
      <c r="C14" s="53"/>
      <c r="D14" s="53"/>
      <c r="E14" s="4"/>
      <c r="F14" s="4"/>
      <c r="G14" s="4"/>
      <c r="H14" s="4"/>
      <c r="I14" s="4"/>
      <c r="J14" s="4"/>
      <c r="K14" s="4"/>
      <c r="L14" s="4"/>
      <c r="M14" s="1" t="s">
        <v>85</v>
      </c>
      <c r="N14" s="7" t="s">
        <v>99</v>
      </c>
      <c r="O14" s="8" t="s">
        <v>113</v>
      </c>
    </row>
    <row r="15" spans="1:15" ht="16" x14ac:dyDescent="0.2">
      <c r="A15" s="23"/>
      <c r="B15" s="30"/>
      <c r="C15" s="53"/>
      <c r="D15" s="53"/>
      <c r="E15" s="4"/>
      <c r="F15" s="4"/>
      <c r="G15" s="4"/>
      <c r="H15" s="4"/>
      <c r="I15" s="4"/>
      <c r="J15" s="4"/>
      <c r="K15" s="4"/>
      <c r="L15" s="4"/>
      <c r="M15" s="1" t="s">
        <v>86</v>
      </c>
      <c r="N15" s="7" t="s">
        <v>100</v>
      </c>
      <c r="O15" s="8" t="s">
        <v>114</v>
      </c>
    </row>
    <row r="16" spans="1:15" ht="16" x14ac:dyDescent="0.2">
      <c r="A16" s="23"/>
      <c r="B16" s="30"/>
      <c r="C16" s="53"/>
      <c r="D16" s="53"/>
      <c r="E16" s="4"/>
      <c r="F16" s="4"/>
      <c r="G16" s="4"/>
      <c r="H16" s="4"/>
      <c r="I16" s="4"/>
      <c r="J16" s="4"/>
      <c r="K16" s="4"/>
      <c r="L16" s="4"/>
      <c r="M16" s="1" t="s">
        <v>87</v>
      </c>
      <c r="N16" s="7" t="s">
        <v>101</v>
      </c>
      <c r="O16" s="8" t="s">
        <v>115</v>
      </c>
    </row>
    <row r="17" spans="1:15" ht="16" x14ac:dyDescent="0.2">
      <c r="A17" s="23"/>
      <c r="B17" s="30"/>
      <c r="C17" s="53"/>
      <c r="D17" s="53"/>
      <c r="E17" s="4"/>
      <c r="F17" s="4"/>
      <c r="G17" s="4"/>
      <c r="H17" s="4"/>
      <c r="I17" s="4"/>
      <c r="J17" s="4"/>
      <c r="K17" s="4"/>
      <c r="L17" s="4"/>
      <c r="M17" s="1" t="s">
        <v>88</v>
      </c>
      <c r="N17" s="7" t="s">
        <v>102</v>
      </c>
      <c r="O17" s="8" t="s">
        <v>116</v>
      </c>
    </row>
    <row r="18" spans="1:15" ht="16" x14ac:dyDescent="0.2">
      <c r="A18" s="23"/>
      <c r="B18" s="30"/>
      <c r="C18" s="53"/>
      <c r="D18" s="53"/>
      <c r="E18" s="4"/>
      <c r="F18" s="4"/>
      <c r="G18" s="4"/>
      <c r="H18" s="4"/>
      <c r="I18" s="4"/>
      <c r="J18" s="4"/>
      <c r="K18" s="4"/>
      <c r="L18" s="4"/>
      <c r="M18" s="1" t="s">
        <v>89</v>
      </c>
      <c r="N18" s="7" t="s">
        <v>103</v>
      </c>
      <c r="O18" s="8" t="s">
        <v>117</v>
      </c>
    </row>
    <row r="19" spans="1:15" ht="15" x14ac:dyDescent="0.2">
      <c r="A19" s="4"/>
      <c r="B19" s="30"/>
      <c r="C19" s="4"/>
      <c r="D19" s="4"/>
      <c r="E19" s="4"/>
      <c r="F19" s="4"/>
      <c r="G19" s="4"/>
      <c r="H19" s="4"/>
      <c r="I19" s="4"/>
      <c r="J19" s="4"/>
      <c r="K19" s="4"/>
      <c r="L19" s="4"/>
      <c r="M19"/>
      <c r="N19" s="28"/>
      <c r="O19" s="29"/>
    </row>
    <row r="20" spans="1:15" ht="15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/>
      <c r="N20" s="28"/>
      <c r="O20" s="29"/>
    </row>
    <row r="21" spans="1:15" ht="15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/>
      <c r="N21" s="28"/>
      <c r="O21" s="29"/>
    </row>
    <row r="22" spans="1:15" ht="15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/>
      <c r="N22" s="28"/>
      <c r="O22" s="29"/>
    </row>
    <row r="23" spans="1:15" ht="15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/>
      <c r="N23" s="28"/>
      <c r="O23" s="29"/>
    </row>
    <row r="24" spans="1:15" ht="15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/>
      <c r="N24" s="28"/>
      <c r="O24" s="29"/>
    </row>
    <row r="25" spans="1:15" ht="15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/>
      <c r="N25" s="28"/>
      <c r="O25" s="29"/>
    </row>
    <row r="26" spans="1:15" ht="15" hidden="1" x14ac:dyDescent="0.2">
      <c r="C26"/>
      <c r="M26"/>
      <c r="N26" s="28"/>
      <c r="O26" s="29"/>
    </row>
    <row r="27" spans="1:15" ht="15" hidden="1" x14ac:dyDescent="0.2">
      <c r="C27"/>
      <c r="M27"/>
      <c r="N27" s="28"/>
      <c r="O27" s="29"/>
    </row>
    <row r="28" spans="1:15" ht="15" hidden="1" x14ac:dyDescent="0.2">
      <c r="C28"/>
      <c r="M28"/>
      <c r="N28" s="28"/>
      <c r="O28" s="29"/>
    </row>
    <row r="29" spans="1:15" ht="15" hidden="1" x14ac:dyDescent="0.2">
      <c r="C29"/>
      <c r="M29"/>
      <c r="N29" s="28"/>
      <c r="O29" s="29"/>
    </row>
    <row r="30" spans="1:15" ht="15" hidden="1" x14ac:dyDescent="0.2">
      <c r="C30"/>
      <c r="M30"/>
      <c r="N30" s="28"/>
      <c r="O30" s="29"/>
    </row>
    <row r="31" spans="1:15" ht="15" hidden="1" x14ac:dyDescent="0.2">
      <c r="C31"/>
      <c r="M31"/>
      <c r="N31" s="28"/>
      <c r="O31" s="29"/>
    </row>
    <row r="32" spans="1:15" ht="15" hidden="1" x14ac:dyDescent="0.2">
      <c r="C32"/>
      <c r="M32"/>
      <c r="N32" s="28"/>
      <c r="O32" s="29"/>
    </row>
    <row r="33" spans="3:15" ht="15" hidden="1" x14ac:dyDescent="0.2">
      <c r="C33"/>
      <c r="M33"/>
      <c r="N33" s="28"/>
      <c r="O33" s="29"/>
    </row>
    <row r="34" spans="3:15" ht="15" hidden="1" x14ac:dyDescent="0.2">
      <c r="C34"/>
      <c r="M34"/>
      <c r="N34" s="28"/>
      <c r="O34" s="29"/>
    </row>
    <row r="35" spans="3:15" ht="15" hidden="1" x14ac:dyDescent="0.2">
      <c r="C35"/>
      <c r="M35"/>
      <c r="N35" s="28"/>
      <c r="O35" s="29"/>
    </row>
    <row r="36" spans="3:15" ht="15" hidden="1" x14ac:dyDescent="0.2">
      <c r="C36"/>
      <c r="M36"/>
      <c r="N36" s="28"/>
      <c r="O36" s="29"/>
    </row>
    <row r="37" spans="3:15" ht="15" hidden="1" x14ac:dyDescent="0.2">
      <c r="C37"/>
      <c r="M37"/>
      <c r="N37" s="28"/>
      <c r="O37" s="29"/>
    </row>
    <row r="38" spans="3:15" ht="15" hidden="1" x14ac:dyDescent="0.2">
      <c r="C38"/>
      <c r="M38"/>
      <c r="N38" s="28"/>
      <c r="O38" s="29"/>
    </row>
    <row r="39" spans="3:15" ht="15" hidden="1" x14ac:dyDescent="0.2">
      <c r="C39"/>
      <c r="M39"/>
      <c r="N39" s="28"/>
      <c r="O39" s="29"/>
    </row>
    <row r="40" spans="3:15" ht="15" hidden="1" x14ac:dyDescent="0.2">
      <c r="C40"/>
      <c r="M40"/>
      <c r="N40" s="28"/>
      <c r="O40" s="29"/>
    </row>
    <row r="41" spans="3:15" ht="15" hidden="1" x14ac:dyDescent="0.2">
      <c r="C41"/>
      <c r="M41"/>
      <c r="N41" s="28"/>
      <c r="O41" s="29"/>
    </row>
    <row r="42" spans="3:15" ht="15" hidden="1" x14ac:dyDescent="0.2">
      <c r="C42"/>
      <c r="M42"/>
      <c r="N42" s="28"/>
      <c r="O42" s="29"/>
    </row>
    <row r="43" spans="3:15" ht="15" hidden="1" x14ac:dyDescent="0.2">
      <c r="C43"/>
      <c r="M43"/>
      <c r="N43" s="28"/>
      <c r="O43" s="29"/>
    </row>
    <row r="44" spans="3:15" ht="15" hidden="1" x14ac:dyDescent="0.2">
      <c r="C44"/>
      <c r="M44"/>
      <c r="N44" s="28"/>
      <c r="O44" s="29"/>
    </row>
    <row r="45" spans="3:15" ht="15" hidden="1" x14ac:dyDescent="0.2">
      <c r="C45"/>
      <c r="M45"/>
      <c r="N45" s="28"/>
      <c r="O45" s="29"/>
    </row>
    <row r="46" spans="3:15" ht="15" hidden="1" x14ac:dyDescent="0.2">
      <c r="C46"/>
      <c r="M46"/>
      <c r="N46" s="28"/>
      <c r="O46" s="29"/>
    </row>
    <row r="47" spans="3:15" ht="15" hidden="1" x14ac:dyDescent="0.2">
      <c r="C47"/>
      <c r="M47"/>
      <c r="N47" s="28"/>
      <c r="O47" s="29"/>
    </row>
    <row r="48" spans="3:15" ht="15" hidden="1" x14ac:dyDescent="0.2">
      <c r="C48"/>
      <c r="M48"/>
      <c r="N48" s="28"/>
      <c r="O48" s="29"/>
    </row>
    <row r="49" spans="3:15" ht="15" hidden="1" x14ac:dyDescent="0.2">
      <c r="C49"/>
      <c r="M49"/>
      <c r="N49" s="28"/>
      <c r="O49" s="29"/>
    </row>
    <row r="50" spans="3:15" ht="15" hidden="1" x14ac:dyDescent="0.2">
      <c r="C50"/>
      <c r="M50"/>
      <c r="N50" s="28"/>
      <c r="O50" s="29"/>
    </row>
    <row r="51" spans="3:15" ht="15" hidden="1" x14ac:dyDescent="0.2">
      <c r="C51"/>
      <c r="M51"/>
      <c r="N51" s="28"/>
      <c r="O51" s="29"/>
    </row>
    <row r="52" spans="3:15" ht="15" hidden="1" x14ac:dyDescent="0.2">
      <c r="C52"/>
      <c r="M52"/>
      <c r="N52" s="28"/>
      <c r="O52" s="29"/>
    </row>
    <row r="53" spans="3:15" ht="15" hidden="1" x14ac:dyDescent="0.2">
      <c r="C53"/>
      <c r="M53"/>
      <c r="N53" s="28"/>
      <c r="O53" s="29"/>
    </row>
    <row r="54" spans="3:15" ht="15" hidden="1" x14ac:dyDescent="0.2">
      <c r="C54"/>
      <c r="M54"/>
      <c r="N54" s="28"/>
      <c r="O54" s="29"/>
    </row>
    <row r="55" spans="3:15" ht="15" hidden="1" x14ac:dyDescent="0.2">
      <c r="C55"/>
      <c r="M55"/>
      <c r="N55" s="28"/>
      <c r="O55" s="29"/>
    </row>
    <row r="56" spans="3:15" ht="15" hidden="1" x14ac:dyDescent="0.2">
      <c r="C56"/>
      <c r="M56"/>
      <c r="N56" s="28"/>
      <c r="O56" s="29"/>
    </row>
    <row r="57" spans="3:15" ht="15" hidden="1" x14ac:dyDescent="0.2">
      <c r="C57"/>
      <c r="M57"/>
      <c r="N57" s="28"/>
      <c r="O57" s="29"/>
    </row>
    <row r="58" spans="3:15" ht="15" hidden="1" x14ac:dyDescent="0.2">
      <c r="C58"/>
      <c r="M58"/>
      <c r="N58" s="28"/>
      <c r="O58" s="29"/>
    </row>
    <row r="59" spans="3:15" ht="15" hidden="1" x14ac:dyDescent="0.2">
      <c r="C59"/>
      <c r="M59"/>
      <c r="N59" s="28"/>
      <c r="O59" s="29"/>
    </row>
    <row r="60" spans="3:15" ht="15" hidden="1" x14ac:dyDescent="0.2">
      <c r="C60"/>
      <c r="M60"/>
      <c r="N60" s="28"/>
      <c r="O60" s="29"/>
    </row>
    <row r="61" spans="3:15" ht="15" hidden="1" x14ac:dyDescent="0.2">
      <c r="C61"/>
      <c r="M61"/>
      <c r="N61" s="28"/>
      <c r="O61" s="29"/>
    </row>
    <row r="62" spans="3:15" ht="15" hidden="1" x14ac:dyDescent="0.2">
      <c r="C62"/>
      <c r="M62"/>
      <c r="N62" s="28"/>
      <c r="O62" s="29"/>
    </row>
    <row r="63" spans="3:15" ht="15" hidden="1" x14ac:dyDescent="0.2">
      <c r="C63"/>
      <c r="M63"/>
      <c r="N63" s="28"/>
      <c r="O63" s="29"/>
    </row>
    <row r="64" spans="3:15" ht="15" hidden="1" x14ac:dyDescent="0.2">
      <c r="C64"/>
      <c r="M64"/>
      <c r="N64" s="28"/>
      <c r="O64" s="29"/>
    </row>
    <row r="65" spans="3:15" ht="15" hidden="1" x14ac:dyDescent="0.2">
      <c r="C65"/>
      <c r="M65"/>
      <c r="N65" s="28"/>
      <c r="O65" s="29"/>
    </row>
    <row r="66" spans="3:15" ht="15" hidden="1" x14ac:dyDescent="0.2">
      <c r="C66"/>
      <c r="M66"/>
      <c r="N66" s="28"/>
      <c r="O66" s="29"/>
    </row>
    <row r="67" spans="3:15" ht="15" hidden="1" x14ac:dyDescent="0.2">
      <c r="C67"/>
      <c r="M67"/>
      <c r="N67" s="28"/>
      <c r="O67" s="29"/>
    </row>
    <row r="68" spans="3:15" ht="15" hidden="1" x14ac:dyDescent="0.2">
      <c r="C68"/>
      <c r="M68"/>
      <c r="N68" s="28"/>
      <c r="O68" s="29"/>
    </row>
    <row r="69" spans="3:15" ht="15" hidden="1" x14ac:dyDescent="0.2">
      <c r="C69"/>
      <c r="M69"/>
      <c r="N69" s="28"/>
      <c r="O69" s="29"/>
    </row>
    <row r="70" spans="3:15" ht="15" hidden="1" x14ac:dyDescent="0.2">
      <c r="C70"/>
      <c r="M70"/>
      <c r="N70" s="28"/>
      <c r="O70" s="29"/>
    </row>
    <row r="71" spans="3:15" ht="15" hidden="1" x14ac:dyDescent="0.2">
      <c r="C71"/>
      <c r="M71"/>
      <c r="N71" s="28"/>
      <c r="O71" s="29"/>
    </row>
    <row r="72" spans="3:15" ht="15" hidden="1" x14ac:dyDescent="0.2">
      <c r="C72"/>
      <c r="M72"/>
      <c r="N72" s="28"/>
      <c r="O72" s="29"/>
    </row>
    <row r="73" spans="3:15" ht="15" hidden="1" x14ac:dyDescent="0.2">
      <c r="C73"/>
      <c r="M73"/>
      <c r="N73" s="28"/>
      <c r="O73" s="29"/>
    </row>
    <row r="74" spans="3:15" ht="15" hidden="1" x14ac:dyDescent="0.2">
      <c r="C74"/>
      <c r="M74"/>
      <c r="N74" s="28"/>
      <c r="O74" s="29"/>
    </row>
    <row r="75" spans="3:15" ht="15" hidden="1" x14ac:dyDescent="0.2">
      <c r="C75"/>
      <c r="M75"/>
      <c r="N75" s="28"/>
      <c r="O75" s="29"/>
    </row>
    <row r="76" spans="3:15" ht="15" hidden="1" x14ac:dyDescent="0.2">
      <c r="C76"/>
      <c r="M76"/>
      <c r="N76" s="28"/>
      <c r="O76" s="29"/>
    </row>
    <row r="77" spans="3:15" ht="15" hidden="1" x14ac:dyDescent="0.2">
      <c r="C77"/>
      <c r="M77"/>
      <c r="N77" s="28"/>
      <c r="O77" s="29"/>
    </row>
    <row r="78" spans="3:15" ht="15" hidden="1" x14ac:dyDescent="0.2">
      <c r="C78"/>
      <c r="M78"/>
      <c r="N78" s="28"/>
      <c r="O78" s="29"/>
    </row>
    <row r="79" spans="3:15" ht="15" hidden="1" x14ac:dyDescent="0.2">
      <c r="C79"/>
      <c r="M79"/>
      <c r="N79" s="28"/>
      <c r="O79" s="29"/>
    </row>
    <row r="80" spans="3:15" ht="15" hidden="1" x14ac:dyDescent="0.2">
      <c r="C80"/>
      <c r="M80"/>
      <c r="N80" s="28"/>
      <c r="O80" s="29"/>
    </row>
    <row r="81" spans="3:15" ht="15" hidden="1" x14ac:dyDescent="0.2">
      <c r="C81"/>
      <c r="M81"/>
      <c r="N81" s="28"/>
      <c r="O81" s="29"/>
    </row>
    <row r="82" spans="3:15" ht="15" hidden="1" x14ac:dyDescent="0.2">
      <c r="C82"/>
      <c r="M82"/>
      <c r="N82" s="28"/>
      <c r="O82" s="29"/>
    </row>
    <row r="83" spans="3:15" ht="15" hidden="1" x14ac:dyDescent="0.2">
      <c r="C83"/>
      <c r="M83"/>
      <c r="N83" s="28"/>
      <c r="O83" s="29"/>
    </row>
    <row r="84" spans="3:15" ht="15" hidden="1" x14ac:dyDescent="0.2">
      <c r="C84"/>
      <c r="M84"/>
      <c r="N84" s="28"/>
      <c r="O84" s="29"/>
    </row>
    <row r="85" spans="3:15" ht="15" hidden="1" x14ac:dyDescent="0.2">
      <c r="C85"/>
      <c r="M85"/>
      <c r="N85" s="28"/>
      <c r="O85" s="29"/>
    </row>
    <row r="86" spans="3:15" ht="15" hidden="1" x14ac:dyDescent="0.2">
      <c r="C86"/>
      <c r="M86"/>
      <c r="N86" s="28"/>
      <c r="O86" s="29"/>
    </row>
    <row r="87" spans="3:15" ht="15" hidden="1" x14ac:dyDescent="0.2">
      <c r="C87"/>
      <c r="M87"/>
      <c r="N87" s="28"/>
      <c r="O87" s="29"/>
    </row>
    <row r="88" spans="3:15" ht="15" hidden="1" x14ac:dyDescent="0.2">
      <c r="C88"/>
      <c r="M88"/>
      <c r="N88" s="28"/>
      <c r="O88" s="29"/>
    </row>
    <row r="89" spans="3:15" ht="15" hidden="1" x14ac:dyDescent="0.2">
      <c r="C89"/>
      <c r="M89"/>
      <c r="N89" s="28"/>
      <c r="O89" s="29"/>
    </row>
    <row r="90" spans="3:15" ht="15" hidden="1" x14ac:dyDescent="0.2">
      <c r="C90"/>
      <c r="M90"/>
      <c r="N90" s="28"/>
      <c r="O90" s="29"/>
    </row>
    <row r="91" spans="3:15" ht="15" hidden="1" x14ac:dyDescent="0.2">
      <c r="C91"/>
      <c r="M91"/>
      <c r="N91" s="28"/>
      <c r="O91" s="29"/>
    </row>
    <row r="92" spans="3:15" ht="15" hidden="1" x14ac:dyDescent="0.2">
      <c r="C92"/>
      <c r="M92"/>
      <c r="N92" s="28"/>
      <c r="O92" s="29"/>
    </row>
    <row r="93" spans="3:15" ht="15" hidden="1" x14ac:dyDescent="0.2">
      <c r="C93"/>
      <c r="M93"/>
      <c r="N93" s="28"/>
      <c r="O93" s="29"/>
    </row>
    <row r="94" spans="3:15" ht="15" hidden="1" x14ac:dyDescent="0.2">
      <c r="C94"/>
      <c r="M94"/>
      <c r="N94" s="28"/>
      <c r="O94" s="29"/>
    </row>
    <row r="95" spans="3:15" ht="15" hidden="1" x14ac:dyDescent="0.2">
      <c r="C95"/>
      <c r="M95"/>
      <c r="N95" s="28"/>
      <c r="O95" s="29"/>
    </row>
    <row r="96" spans="3:15" ht="15" hidden="1" x14ac:dyDescent="0.2">
      <c r="C96"/>
      <c r="M96"/>
      <c r="N96" s="28"/>
      <c r="O96" s="29"/>
    </row>
    <row r="97" spans="3:15" ht="15" hidden="1" x14ac:dyDescent="0.2">
      <c r="C97"/>
      <c r="M97"/>
      <c r="N97" s="28"/>
      <c r="O97" s="29"/>
    </row>
    <row r="98" spans="3:15" ht="15" hidden="1" x14ac:dyDescent="0.2">
      <c r="C98"/>
      <c r="M98"/>
      <c r="N98" s="28"/>
      <c r="O98" s="29"/>
    </row>
    <row r="99" spans="3:15" ht="15" hidden="1" x14ac:dyDescent="0.2">
      <c r="C99"/>
      <c r="M99"/>
      <c r="N99" s="28"/>
      <c r="O99" s="29"/>
    </row>
    <row r="100" spans="3:15" ht="15" hidden="1" x14ac:dyDescent="0.2">
      <c r="C100"/>
      <c r="M100"/>
      <c r="N100" s="28"/>
      <c r="O100" s="29"/>
    </row>
    <row r="101" spans="3:15" ht="15" hidden="1" x14ac:dyDescent="0.2">
      <c r="C101"/>
      <c r="M101"/>
      <c r="N101" s="28"/>
      <c r="O101" s="29"/>
    </row>
  </sheetData>
  <mergeCells count="16">
    <mergeCell ref="C18:D18"/>
    <mergeCell ref="C13:D13"/>
    <mergeCell ref="C14:D14"/>
    <mergeCell ref="C15:D15"/>
    <mergeCell ref="C16:D16"/>
    <mergeCell ref="C17:D17"/>
    <mergeCell ref="C9:D9"/>
    <mergeCell ref="C10:D10"/>
    <mergeCell ref="C11:D11"/>
    <mergeCell ref="C12:D12"/>
    <mergeCell ref="B2:C2"/>
    <mergeCell ref="C4:D4"/>
    <mergeCell ref="C5:D5"/>
    <mergeCell ref="C6:D6"/>
    <mergeCell ref="C7:D7"/>
    <mergeCell ref="C8:D8"/>
  </mergeCells>
  <dataValidations count="1">
    <dataValidation type="list" allowBlank="1" showInputMessage="1" showErrorMessage="1" sqref="D2" xr:uid="{00000000-0002-0000-0000-000000000000}">
      <formula1>nyelv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3A6B0-D783-0D4F-9138-8150D330BC9D}">
  <dimension ref="A1:Q105"/>
  <sheetViews>
    <sheetView zoomScaleNormal="100" workbookViewId="0"/>
  </sheetViews>
  <sheetFormatPr baseColWidth="10" defaultColWidth="0" defaultRowHeight="15" customHeight="1" zeroHeight="1" x14ac:dyDescent="0.2"/>
  <cols>
    <col min="1" max="1" width="9.1640625" customWidth="1"/>
    <col min="2" max="2" width="83.6640625" customWidth="1"/>
    <col min="3" max="3" width="15.6640625" customWidth="1"/>
    <col min="4" max="4" width="2.33203125" customWidth="1"/>
    <col min="5" max="5" width="30.6640625" customWidth="1"/>
    <col min="6" max="9" width="15.6640625" customWidth="1"/>
    <col min="10" max="10" width="5" customWidth="1"/>
    <col min="11" max="13" width="2.5" customWidth="1"/>
    <col min="14" max="14" width="9.1640625" customWidth="1"/>
    <col min="15" max="17" width="60.6640625" style="13" hidden="1" customWidth="1"/>
    <col min="18" max="16384" width="9.1640625" hidden="1"/>
  </cols>
  <sheetData>
    <row r="1" spans="1:17" ht="15" customHeight="1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7" ht="30" customHeight="1" x14ac:dyDescent="0.2">
      <c r="A2" s="4"/>
      <c r="B2" s="52" t="str">
        <f>IF(T!$D$2=T!$M$2,O2,IF(T!$D$2=T!$N$2,P2,Q2))</f>
        <v>Enter the requested values in the green cells.</v>
      </c>
      <c r="C2" s="5"/>
      <c r="D2" s="5"/>
      <c r="E2" s="5"/>
      <c r="F2" s="5"/>
      <c r="G2" s="5"/>
      <c r="H2" s="5"/>
      <c r="I2" s="4"/>
      <c r="J2" s="4"/>
      <c r="K2" s="4"/>
      <c r="L2" s="4"/>
      <c r="M2" s="4"/>
      <c r="N2" s="4"/>
      <c r="O2" s="9" t="s">
        <v>15</v>
      </c>
      <c r="P2" s="10" t="s">
        <v>136</v>
      </c>
      <c r="Q2" s="11" t="s">
        <v>137</v>
      </c>
    </row>
    <row r="3" spans="1:17" ht="15" customHeight="1" x14ac:dyDescent="0.2">
      <c r="A3" s="4"/>
      <c r="B3" s="5"/>
      <c r="C3" s="5"/>
      <c r="D3" s="5"/>
      <c r="E3" s="5"/>
      <c r="F3" s="5"/>
      <c r="G3" s="5"/>
      <c r="H3" s="5"/>
      <c r="I3" s="4"/>
      <c r="J3" s="4"/>
      <c r="K3" s="4"/>
      <c r="L3" s="4"/>
      <c r="M3" s="4"/>
      <c r="N3" s="4"/>
      <c r="O3" s="13" t="s">
        <v>244</v>
      </c>
      <c r="P3" s="10" t="s">
        <v>246</v>
      </c>
      <c r="Q3" s="11" t="s">
        <v>245</v>
      </c>
    </row>
    <row r="4" spans="1:17" ht="30" customHeight="1" x14ac:dyDescent="0.2">
      <c r="A4" s="4"/>
      <c r="B4" s="26" t="str">
        <f>IF(T!$D$2=T!$M$2,O3,IF(T!$D$2=T!$N$2,P3,Q3))</f>
        <v>Celiac disease (gluten sensitivity) affects approximately about 1 in 100 people in the United States. The IgA tissue transglutaminase test (hereafter: IgA test) can be used to diagnose this disease.</v>
      </c>
      <c r="C4" s="5"/>
      <c r="D4" s="5"/>
      <c r="E4" s="5"/>
      <c r="F4" s="5"/>
      <c r="G4" s="5"/>
      <c r="H4" s="5"/>
      <c r="I4" s="4"/>
      <c r="J4" s="4"/>
      <c r="K4" s="4"/>
      <c r="L4" s="4"/>
      <c r="M4" s="4"/>
      <c r="N4" s="4"/>
      <c r="O4" s="13" t="s">
        <v>135</v>
      </c>
      <c r="P4" s="10" t="s">
        <v>138</v>
      </c>
      <c r="Q4" s="11" t="s">
        <v>139</v>
      </c>
    </row>
    <row r="5" spans="1:17" ht="30" customHeight="1" x14ac:dyDescent="0.2">
      <c r="A5" s="4"/>
      <c r="B5" s="27" t="str">
        <f>IF(T!$D$2=T!$M$2,O4,IF(T!$D$2=T!$N$2,P4,Q4))</f>
        <v>The method has a sensitivity of 96% and a specificity of 94%.</v>
      </c>
      <c r="C5" s="5"/>
      <c r="D5" s="5"/>
      <c r="E5" s="5"/>
      <c r="F5" s="5"/>
      <c r="G5" s="5"/>
      <c r="H5" s="5"/>
      <c r="I5" s="4"/>
      <c r="J5" s="4"/>
      <c r="K5" s="4"/>
      <c r="L5" s="4"/>
      <c r="M5" s="4"/>
      <c r="N5" s="4"/>
      <c r="P5" s="10"/>
      <c r="Q5" s="11"/>
    </row>
    <row r="6" spans="1:17" ht="15" customHeight="1" x14ac:dyDescent="0.2">
      <c r="A6" s="4"/>
      <c r="B6" s="5"/>
      <c r="C6" s="5"/>
      <c r="D6" s="5"/>
      <c r="E6" s="5"/>
      <c r="F6" s="5"/>
      <c r="G6" s="5"/>
      <c r="H6" s="5"/>
      <c r="I6" s="4"/>
      <c r="J6" s="4"/>
      <c r="K6" s="4"/>
      <c r="L6" s="4"/>
      <c r="M6" s="4"/>
      <c r="N6" s="4"/>
      <c r="O6" s="13" t="s">
        <v>0</v>
      </c>
      <c r="P6" s="10" t="s">
        <v>123</v>
      </c>
      <c r="Q6" s="11" t="s">
        <v>16</v>
      </c>
    </row>
    <row r="7" spans="1:17" ht="15" customHeight="1" x14ac:dyDescent="0.2">
      <c r="A7" s="4"/>
      <c r="B7" s="15" t="str">
        <f>IF(T!$D$2=T!$M$2,O6,IF(T!$D$2=T!$N$2,P6,Q6))</f>
        <v>Construct the confusion matrix.</v>
      </c>
      <c r="C7" s="5"/>
      <c r="D7" s="5"/>
      <c r="E7" s="5"/>
      <c r="F7" s="5"/>
      <c r="G7" s="5"/>
      <c r="H7" s="5"/>
      <c r="I7" s="4"/>
      <c r="J7" s="4"/>
      <c r="K7" s="4"/>
      <c r="L7" s="4"/>
      <c r="M7" s="4"/>
      <c r="N7" s="4"/>
      <c r="O7" s="13" t="s">
        <v>45</v>
      </c>
      <c r="P7" s="10" t="s">
        <v>124</v>
      </c>
      <c r="Q7" s="11" t="s">
        <v>46</v>
      </c>
    </row>
    <row r="8" spans="1:17" ht="15" customHeight="1" x14ac:dyDescent="0.2">
      <c r="A8" s="4"/>
      <c r="B8" s="5"/>
      <c r="C8" s="5"/>
      <c r="D8" s="5"/>
      <c r="E8" s="5"/>
      <c r="F8" s="5"/>
      <c r="G8" s="5"/>
      <c r="H8" s="5"/>
      <c r="I8" s="4"/>
      <c r="J8" s="4"/>
      <c r="K8" s="4"/>
      <c r="L8" s="4"/>
      <c r="M8" s="4"/>
      <c r="N8" s="4"/>
      <c r="O8" s="13" t="s">
        <v>183</v>
      </c>
      <c r="P8" s="10" t="s">
        <v>182</v>
      </c>
      <c r="Q8" s="11" t="s">
        <v>184</v>
      </c>
    </row>
    <row r="9" spans="1:17" ht="30" customHeight="1" x14ac:dyDescent="0.2">
      <c r="A9" s="4"/>
      <c r="B9" s="5"/>
      <c r="C9" s="4"/>
      <c r="D9" s="4"/>
      <c r="E9" s="5"/>
      <c r="F9" s="5"/>
      <c r="G9" s="54" t="str">
        <f>IF(T!$D$2=T!$M$2,O11,IF(T!$D$2=T!$N$2,P11,Q11))</f>
        <v>result of the IgA test</v>
      </c>
      <c r="H9" s="59"/>
      <c r="I9" s="57" t="str">
        <f>IF(T!$D$2=T!$M$2,O14,IF(T!$D$2=T!$N$2,P14,Q14))</f>
        <v>margin sum</v>
      </c>
      <c r="J9" s="4"/>
      <c r="K9" s="4"/>
      <c r="L9" s="4"/>
      <c r="M9" s="4"/>
      <c r="N9" s="4"/>
      <c r="O9" s="13" t="s">
        <v>3</v>
      </c>
      <c r="P9" s="10" t="s">
        <v>43</v>
      </c>
      <c r="Q9" s="11" t="s">
        <v>17</v>
      </c>
    </row>
    <row r="10" spans="1:17" ht="15" customHeight="1" thickBot="1" x14ac:dyDescent="0.25">
      <c r="A10" s="4"/>
      <c r="B10" s="5"/>
      <c r="C10" s="4"/>
      <c r="D10" s="4"/>
      <c r="E10" s="5"/>
      <c r="F10" s="5"/>
      <c r="G10" s="48" t="str">
        <f>IF(T!$D$2=T!$M$2,O12,IF(T!$D$2=T!$N$2,P12,Q12))</f>
        <v>negative</v>
      </c>
      <c r="H10" s="48" t="str">
        <f>IF(T!$D$2=T!$M$2,O13,IF(T!$D$2=T!$N$2,P13,Q13))</f>
        <v>positive</v>
      </c>
      <c r="I10" s="58"/>
      <c r="J10" s="4"/>
      <c r="K10" s="4"/>
      <c r="L10" s="4"/>
      <c r="M10" s="4"/>
      <c r="N10" s="4"/>
      <c r="O10" s="13" t="s">
        <v>4</v>
      </c>
      <c r="P10" s="10" t="s">
        <v>44</v>
      </c>
      <c r="Q10" s="11" t="s">
        <v>162</v>
      </c>
    </row>
    <row r="11" spans="1:17" ht="15" customHeight="1" x14ac:dyDescent="0.2">
      <c r="A11" s="4"/>
      <c r="B11" s="5"/>
      <c r="C11" s="4"/>
      <c r="D11" s="4"/>
      <c r="E11" s="57" t="str">
        <f>IF(T!$D$2=T!$M$2,O8,IF(T!$D$2=T!$N$2,P8,Q8))</f>
        <v>true condition 
(celiac disease)</v>
      </c>
      <c r="F11" s="47" t="str">
        <f>IF(T!$D$2=T!$M$2,O9,IF(T!$D$2=T!$N$2,P9,Q9))</f>
        <v>healthy</v>
      </c>
      <c r="G11" s="16"/>
      <c r="H11" s="17"/>
      <c r="I11" s="18"/>
      <c r="J11" s="4"/>
      <c r="K11" s="50" t="str">
        <f>IFERROR(IF(G11="","×",IF(AND(G11&gt;p12m!G11*0.999999,G11&lt;p12m!G11*(2-0.999999))=TRUE,"✓","×")),"×")</f>
        <v>×</v>
      </c>
      <c r="L11" s="50" t="str">
        <f>IFERROR(IF(H11="","×",IF(AND(H11&gt;p12m!H11*0.999999,H11&lt;p12m!H11*(2-0.999999))=TRUE,"✓","×")),"×")</f>
        <v>×</v>
      </c>
      <c r="M11" s="50" t="str">
        <f>IFERROR(IF(I11="","×",IF(AND(I11&gt;p12m!I11*0.999999,I11&lt;p12m!I11*(2-0.999999))=TRUE,"✓","×")),"×")</f>
        <v>×</v>
      </c>
      <c r="N11" s="4"/>
      <c r="O11" s="13" t="s">
        <v>247</v>
      </c>
      <c r="P11" s="10" t="s">
        <v>133</v>
      </c>
      <c r="Q11" s="11" t="s">
        <v>134</v>
      </c>
    </row>
    <row r="12" spans="1:17" ht="15" customHeight="1" thickBot="1" x14ac:dyDescent="0.25">
      <c r="A12" s="4"/>
      <c r="B12" s="5"/>
      <c r="C12" s="4"/>
      <c r="D12" s="4"/>
      <c r="E12" s="58"/>
      <c r="F12" s="47" t="str">
        <f>IF(T!$D$2=T!$M$2,O10,IF(T!$D$2=T!$N$2,P10,Q10))</f>
        <v>diseased</v>
      </c>
      <c r="G12" s="19"/>
      <c r="H12" s="20"/>
      <c r="I12" s="18"/>
      <c r="J12" s="4"/>
      <c r="K12" s="50" t="str">
        <f>IFERROR(IF(G12="","×",IF(AND(G12&gt;p12m!G12*0.999999,G12&lt;p12m!G12*(2-0.999999))=TRUE,"✓","×")),"×")</f>
        <v>×</v>
      </c>
      <c r="L12" s="50" t="str">
        <f>IFERROR(IF(H12="","×",IF(AND(H12&gt;p12m!H12*0.999999,H12&lt;p12m!H12*(2-0.999999))=TRUE,"✓","×")),"×")</f>
        <v>×</v>
      </c>
      <c r="M12" s="50" t="str">
        <f>IFERROR(IF(I12="","×",IF(AND(I12&gt;p12m!I12*0.999999,I12&lt;p12m!I12*(2-0.999999))=TRUE,"✓","×")),"×")</f>
        <v>×</v>
      </c>
      <c r="N12" s="4"/>
      <c r="O12" s="13" t="s">
        <v>1</v>
      </c>
      <c r="P12" s="10" t="s">
        <v>29</v>
      </c>
      <c r="Q12" s="11" t="s">
        <v>18</v>
      </c>
    </row>
    <row r="13" spans="1:17" ht="15" customHeight="1" x14ac:dyDescent="0.2">
      <c r="A13" s="4"/>
      <c r="B13" s="5"/>
      <c r="C13" s="4"/>
      <c r="D13" s="4"/>
      <c r="E13" s="54" t="str">
        <f>IF(T!$D$2=T!$M$2,O14,IF(T!$D$2=T!$N$2,P14,Q14))</f>
        <v>margin sum</v>
      </c>
      <c r="F13" s="59"/>
      <c r="G13" s="21"/>
      <c r="H13" s="21"/>
      <c r="I13" s="22"/>
      <c r="J13" s="4"/>
      <c r="K13" s="50" t="str">
        <f>IFERROR(IF(G13="","×",IF(AND(G13&gt;p12m!G13*0.999999,G13&lt;p12m!G13*(2-0.999999))=TRUE,"✓","×")),"×")</f>
        <v>×</v>
      </c>
      <c r="L13" s="50" t="str">
        <f>IFERROR(IF(H13="","×",IF(AND(H13&gt;p12m!H13*0.999999,H13&lt;p12m!H13*(2-0.999999))=TRUE,"✓","×")),"×")</f>
        <v>×</v>
      </c>
      <c r="M13" s="50" t="str">
        <f>IFERROR(IF(I13="","×",IF(AND(I13&gt;p12m!I13*0.999999,I13&lt;p12m!I13*(2-0.999999))=TRUE,"✓","×")),"×")</f>
        <v>×</v>
      </c>
      <c r="N13" s="4"/>
      <c r="O13" s="13" t="s">
        <v>2</v>
      </c>
      <c r="P13" s="10" t="s">
        <v>28</v>
      </c>
      <c r="Q13" s="11" t="s">
        <v>19</v>
      </c>
    </row>
    <row r="14" spans="1:17" ht="15" customHeight="1" x14ac:dyDescent="0.2">
      <c r="A14" s="4"/>
      <c r="B14" s="5"/>
      <c r="C14" s="5"/>
      <c r="D14" s="5"/>
      <c r="E14" s="5"/>
      <c r="F14" s="5"/>
      <c r="G14" s="5"/>
      <c r="H14" s="5"/>
      <c r="I14" s="4"/>
      <c r="J14" s="4"/>
      <c r="K14" s="4"/>
      <c r="L14" s="4"/>
      <c r="M14" s="4"/>
      <c r="N14" s="4"/>
      <c r="O14" s="13" t="s">
        <v>5</v>
      </c>
      <c r="P14" s="10" t="s">
        <v>30</v>
      </c>
      <c r="Q14" s="11" t="s">
        <v>125</v>
      </c>
    </row>
    <row r="15" spans="1:17" ht="15" customHeight="1" x14ac:dyDescent="0.2">
      <c r="A15" s="4"/>
      <c r="B15" s="2" t="str">
        <f>IF(T!$D$2=T!$M$2,O15,IF(T!$D$2=T!$N$2,P15,Q15))</f>
        <v>Give the following parameters.</v>
      </c>
      <c r="C15" s="5"/>
      <c r="D15" s="5"/>
      <c r="E15" s="4"/>
      <c r="F15" s="4"/>
      <c r="G15" s="4"/>
      <c r="H15" s="4"/>
      <c r="I15" s="4"/>
      <c r="J15" s="4"/>
      <c r="K15" s="4"/>
      <c r="L15" s="4"/>
      <c r="M15" s="4"/>
      <c r="N15" s="4"/>
      <c r="O15" s="13" t="s">
        <v>140</v>
      </c>
      <c r="P15" s="10" t="s">
        <v>142</v>
      </c>
      <c r="Q15" s="11" t="s">
        <v>141</v>
      </c>
    </row>
    <row r="16" spans="1:17" ht="15" customHeight="1" x14ac:dyDescent="0.2">
      <c r="A16" s="4"/>
      <c r="B16" s="5"/>
      <c r="C16" s="5"/>
      <c r="D16" s="5"/>
      <c r="E16" s="4"/>
      <c r="F16" s="4"/>
      <c r="G16" s="4"/>
      <c r="H16" s="4"/>
      <c r="I16" s="4"/>
      <c r="J16" s="4"/>
      <c r="K16" s="4"/>
      <c r="L16" s="4"/>
      <c r="M16" s="4"/>
      <c r="N16" s="4"/>
      <c r="P16" s="10"/>
      <c r="Q16" s="11"/>
    </row>
    <row r="17" spans="1:17" ht="15" customHeight="1" x14ac:dyDescent="0.2">
      <c r="A17" s="4"/>
      <c r="B17" s="2" t="str">
        <f>IF(T!$D$2=T!$M$2,O24,IF(T!$D$2=T!$N$2,P24,Q24))</f>
        <v>Sensitivity:</v>
      </c>
      <c r="C17" s="12"/>
      <c r="D17" s="50" t="str">
        <f>IFERROR(IF(C17="","×",IF(AND(C17&gt;p12m!C17*0.999999,C17&lt;p12m!C17*(2-0.999999))=TRUE,"✓","×")),"×")</f>
        <v>×</v>
      </c>
      <c r="E17" s="4"/>
      <c r="F17" s="4"/>
      <c r="G17" s="4"/>
      <c r="H17" s="4"/>
      <c r="I17" s="4"/>
      <c r="J17" s="4"/>
      <c r="K17" s="4"/>
      <c r="L17" s="4"/>
      <c r="M17" s="4"/>
      <c r="N17" s="4"/>
      <c r="P17" s="10"/>
      <c r="Q17" s="11"/>
    </row>
    <row r="18" spans="1:17" ht="15" customHeight="1" x14ac:dyDescent="0.2">
      <c r="A18" s="4"/>
      <c r="B18" s="2" t="str">
        <f>IF(T!$D$2=T!$M$2,O25,IF(T!$D$2=T!$N$2,P25,Q25))</f>
        <v>False negative rate:</v>
      </c>
      <c r="C18" s="12"/>
      <c r="D18" s="50" t="str">
        <f>IFERROR(IF(C18="","×",IF(AND(C18&gt;p12m!C18*0.999999,C18&lt;p12m!C18*(2-0.999999))=TRUE,"✓","×")),"×")</f>
        <v>×</v>
      </c>
      <c r="E18" s="4"/>
      <c r="F18" s="4"/>
      <c r="G18" s="4"/>
      <c r="H18" s="4"/>
      <c r="I18" s="4"/>
      <c r="J18" s="4"/>
      <c r="K18" s="4"/>
      <c r="L18" s="4"/>
      <c r="M18" s="4"/>
      <c r="N18" s="4"/>
      <c r="P18" s="10"/>
      <c r="Q18" s="11"/>
    </row>
    <row r="19" spans="1:17" ht="15" customHeight="1" x14ac:dyDescent="0.2">
      <c r="A19" s="4"/>
      <c r="B19" s="2" t="str">
        <f>IF(T!$D$2=T!$M$2,O26,IF(T!$D$2=T!$N$2,P26,Q26))</f>
        <v>Specificity:</v>
      </c>
      <c r="C19" s="12"/>
      <c r="D19" s="50" t="str">
        <f>IFERROR(IF(C19="","×",IF(AND(C19&gt;p12m!C19*0.999999,C19&lt;p12m!C19*(2-0.999999))=TRUE,"✓","×")),"×")</f>
        <v>×</v>
      </c>
      <c r="E19" s="4"/>
      <c r="F19" s="4"/>
      <c r="G19" s="4"/>
      <c r="H19" s="4"/>
      <c r="I19" s="4"/>
      <c r="J19" s="4"/>
      <c r="K19" s="4"/>
      <c r="L19" s="4"/>
      <c r="M19" s="4"/>
      <c r="N19" s="4"/>
      <c r="P19" s="10"/>
      <c r="Q19" s="11"/>
    </row>
    <row r="20" spans="1:17" ht="15" customHeight="1" x14ac:dyDescent="0.2">
      <c r="A20" s="4"/>
      <c r="B20" s="2" t="str">
        <f>IF(T!$D$2=T!$M$2,O27,IF(T!$D$2=T!$N$2,P27,Q27))</f>
        <v>False positive rate:</v>
      </c>
      <c r="C20" s="12"/>
      <c r="D20" s="50" t="str">
        <f>IFERROR(IF(C20="","×",IF(AND(C20&gt;p12m!C20*0.999999,C20&lt;p12m!C20*(2-0.999999))=TRUE,"✓","×")),"×")</f>
        <v>×</v>
      </c>
      <c r="E20" s="4"/>
      <c r="F20" s="4"/>
      <c r="G20" s="4"/>
      <c r="H20" s="4"/>
      <c r="I20" s="4"/>
      <c r="J20" s="4"/>
      <c r="K20" s="4"/>
      <c r="L20" s="4"/>
      <c r="M20" s="4"/>
      <c r="N20" s="4"/>
      <c r="P20" s="10"/>
      <c r="Q20" s="11"/>
    </row>
    <row r="21" spans="1:17" ht="15" customHeight="1" x14ac:dyDescent="0.2">
      <c r="A21" s="4"/>
      <c r="B21" s="2" t="str">
        <f>IF(T!$D$2=T!$M$2,O29,IF(T!$D$2=T!$N$2,P29,Q29))</f>
        <v>Positive predictive value:</v>
      </c>
      <c r="C21" s="12"/>
      <c r="D21" s="50" t="str">
        <f>IFERROR(IF(C21="","×",IF(AND(C21&gt;p12m!C21*0.999999,C21&lt;p12m!C21*(2-0.999999))=TRUE,"✓","×")),"×")</f>
        <v>×</v>
      </c>
      <c r="E21" s="5"/>
      <c r="F21" s="4"/>
      <c r="G21" s="4"/>
      <c r="H21" s="4"/>
      <c r="I21" s="4"/>
      <c r="J21" s="4"/>
      <c r="K21" s="4"/>
      <c r="L21" s="4"/>
      <c r="M21" s="4"/>
      <c r="N21" s="4"/>
      <c r="P21" s="10"/>
      <c r="Q21" s="11"/>
    </row>
    <row r="22" spans="1:17" ht="15" customHeight="1" x14ac:dyDescent="0.2">
      <c r="A22" s="4"/>
      <c r="B22" s="2" t="str">
        <f>IF(T!$D$2=T!$M$2,O30,IF(T!$D$2=T!$N$2,P30,Q30))</f>
        <v>False alarm rate:</v>
      </c>
      <c r="C22" s="12"/>
      <c r="D22" s="50" t="str">
        <f>IFERROR(IF(C22="","×",IF(AND(C22&gt;p12m!C22*0.999999,C22&lt;p12m!C22*(2-0.999999))=TRUE,"✓","×")),"×")</f>
        <v>×</v>
      </c>
      <c r="E22" s="5"/>
      <c r="F22" s="4"/>
      <c r="G22" s="4"/>
      <c r="H22" s="4"/>
      <c r="I22" s="4"/>
      <c r="J22" s="4"/>
      <c r="K22" s="4"/>
      <c r="L22" s="4"/>
      <c r="M22" s="4"/>
      <c r="N22" s="4"/>
      <c r="P22" s="10"/>
      <c r="Q22" s="11"/>
    </row>
    <row r="23" spans="1:17" ht="15" customHeight="1" x14ac:dyDescent="0.2">
      <c r="A23" s="4"/>
      <c r="B23" s="2" t="str">
        <f>IF(T!$D$2=T!$M$2,O31,IF(T!$D$2=T!$N$2,P31,Q31))</f>
        <v>Negative predictive value:</v>
      </c>
      <c r="C23" s="12"/>
      <c r="D23" s="50" t="str">
        <f>IFERROR(IF(C23="","×",IF(AND(C23&gt;p12m!C23*0.999999,C23&lt;p12m!C23*(2-0.999999))=TRUE,"✓","×")),"×")</f>
        <v>×</v>
      </c>
      <c r="E23" s="5"/>
      <c r="F23" s="4"/>
      <c r="G23" s="4"/>
      <c r="H23" s="4"/>
      <c r="I23" s="4"/>
      <c r="J23" s="4"/>
      <c r="K23" s="4"/>
      <c r="L23" s="4"/>
      <c r="M23" s="4"/>
      <c r="N23" s="4"/>
      <c r="P23" s="10"/>
      <c r="Q23" s="11"/>
    </row>
    <row r="24" spans="1:17" ht="15" customHeight="1" x14ac:dyDescent="0.2">
      <c r="A24" s="4"/>
      <c r="B24" s="2" t="str">
        <f>IF(T!$D$2=T!$M$2,O32,IF(T!$D$2=T!$N$2,P32,Q32))</f>
        <v>False reassurance rate:</v>
      </c>
      <c r="C24" s="12"/>
      <c r="D24" s="50" t="str">
        <f>IFERROR(IF(C24="","×",IF(AND(C24&gt;p12m!C24*0.999999,C24&lt;p12m!C24*(2-0.999999))=TRUE,"✓","×")),"×")</f>
        <v>×</v>
      </c>
      <c r="E24" s="5"/>
      <c r="F24" s="4"/>
      <c r="G24" s="4"/>
      <c r="H24" s="4"/>
      <c r="I24" s="4"/>
      <c r="J24" s="4"/>
      <c r="K24" s="4"/>
      <c r="L24" s="4"/>
      <c r="M24" s="4"/>
      <c r="N24" s="4"/>
      <c r="O24" s="13" t="s">
        <v>35</v>
      </c>
      <c r="P24" s="10" t="s">
        <v>31</v>
      </c>
      <c r="Q24" s="11" t="s">
        <v>20</v>
      </c>
    </row>
    <row r="25" spans="1:17" ht="15" customHeight="1" x14ac:dyDescent="0.2">
      <c r="A25" s="4"/>
      <c r="B25" s="2" t="str">
        <f>IF(T!$D$2=T!$M$2,O33,IF(T!$D$2=T!$N$2,P33,Q33))</f>
        <v>Diagnostic accuracy:</v>
      </c>
      <c r="C25" s="12"/>
      <c r="D25" s="50" t="str">
        <f>IFERROR(IF(C25="","×",IF(AND(C25&gt;p12m!C25*0.999999,C25&lt;p12m!C25*(2-0.999999))=TRUE,"✓","×")),"×")</f>
        <v>×</v>
      </c>
      <c r="E25" s="5"/>
      <c r="F25" s="4"/>
      <c r="G25" s="4"/>
      <c r="H25" s="4"/>
      <c r="I25" s="4"/>
      <c r="J25" s="4"/>
      <c r="K25" s="4"/>
      <c r="L25" s="4"/>
      <c r="M25" s="4"/>
      <c r="N25" s="4"/>
      <c r="O25" s="13" t="s">
        <v>36</v>
      </c>
      <c r="P25" s="10" t="s">
        <v>118</v>
      </c>
      <c r="Q25" s="11" t="s">
        <v>21</v>
      </c>
    </row>
    <row r="26" spans="1:17" ht="15" customHeight="1" x14ac:dyDescent="0.2">
      <c r="A26" s="4"/>
      <c r="B26" s="46"/>
      <c r="C26" s="46"/>
      <c r="D26" s="5"/>
      <c r="E26" s="5"/>
      <c r="F26" s="4"/>
      <c r="G26" s="4"/>
      <c r="H26" s="4"/>
      <c r="I26" s="4"/>
      <c r="J26" s="4"/>
      <c r="K26" s="4"/>
      <c r="L26" s="4"/>
      <c r="M26" s="4"/>
      <c r="N26" s="4"/>
      <c r="O26" s="13" t="s">
        <v>6</v>
      </c>
      <c r="P26" s="10" t="s">
        <v>190</v>
      </c>
      <c r="Q26" s="11" t="s">
        <v>22</v>
      </c>
    </row>
    <row r="27" spans="1:17" ht="15" customHeight="1" x14ac:dyDescent="0.2">
      <c r="A27" s="4"/>
      <c r="B27" s="15" t="str">
        <f>IF(T!$D$2=T!$M$2,O35,IF(T!$D$2=T!$N$2,P35,Q35))</f>
        <v>Questions related to the above test parameters:</v>
      </c>
      <c r="C27" s="5"/>
      <c r="D27" s="5"/>
      <c r="E27" s="5"/>
      <c r="F27" s="4"/>
      <c r="G27" s="4"/>
      <c r="H27" s="4"/>
      <c r="I27" s="4"/>
      <c r="J27" s="4"/>
      <c r="K27" s="4"/>
      <c r="L27" s="4"/>
      <c r="M27" s="4"/>
      <c r="N27" s="4"/>
      <c r="O27" s="13" t="s">
        <v>37</v>
      </c>
      <c r="P27" s="10" t="s">
        <v>119</v>
      </c>
      <c r="Q27" s="11" t="s">
        <v>23</v>
      </c>
    </row>
    <row r="28" spans="1:17" ht="15" customHeight="1" x14ac:dyDescent="0.2">
      <c r="A28" s="4"/>
      <c r="B28" s="4"/>
      <c r="C28" s="4"/>
      <c r="D28" s="5"/>
      <c r="E28" s="4"/>
      <c r="F28" s="4"/>
      <c r="G28" s="4"/>
      <c r="H28" s="4"/>
      <c r="I28" s="4"/>
      <c r="J28" s="4"/>
      <c r="K28" s="4"/>
      <c r="L28" s="4"/>
      <c r="M28" s="4"/>
      <c r="N28" s="4"/>
      <c r="P28" s="10"/>
      <c r="Q28" s="11"/>
    </row>
    <row r="29" spans="1:17" ht="15" customHeight="1" x14ac:dyDescent="0.2">
      <c r="A29" s="4"/>
      <c r="B29" s="24" t="str">
        <f>IF(T!$D$2=T!$M$2,O36,IF(T!$D$2=T!$N$2,P36,Q36))</f>
        <v>What is the probability …</v>
      </c>
      <c r="C29" s="4"/>
      <c r="D29" s="5"/>
      <c r="E29" s="4"/>
      <c r="F29" s="4"/>
      <c r="G29" s="4"/>
      <c r="H29" s="4"/>
      <c r="I29" s="4"/>
      <c r="J29" s="4"/>
      <c r="K29" s="4"/>
      <c r="L29" s="4"/>
      <c r="M29" s="4"/>
      <c r="N29" s="4"/>
      <c r="O29" s="13" t="s">
        <v>38</v>
      </c>
      <c r="P29" s="10" t="s">
        <v>32</v>
      </c>
      <c r="Q29" s="11" t="s">
        <v>24</v>
      </c>
    </row>
    <row r="30" spans="1:17" ht="15" customHeight="1" x14ac:dyDescent="0.2">
      <c r="A30" s="4"/>
      <c r="B30" s="24" t="str">
        <f>IF(T!$D$2=T!$M$2,O37,IF(T!$D$2=T!$N$2,P37,Q37))</f>
        <v>… that a person producing a positive test result is indeed diseased?</v>
      </c>
      <c r="C30" s="25"/>
      <c r="D30" s="50" t="str">
        <f>IFERROR(IF(C30="","×",IF(AND(C30&gt;p12m!C30*0.999999,C30&lt;p12m!C30*(2-0.999999))=TRUE,"✓","×")),"×")</f>
        <v>×</v>
      </c>
      <c r="E30" s="51"/>
      <c r="F30" s="4"/>
      <c r="G30" s="4"/>
      <c r="H30" s="4"/>
      <c r="I30" s="4"/>
      <c r="J30" s="4"/>
      <c r="K30" s="4"/>
      <c r="L30" s="4"/>
      <c r="M30" s="4"/>
      <c r="N30" s="4"/>
      <c r="O30" s="13" t="s">
        <v>39</v>
      </c>
      <c r="P30" s="10" t="s">
        <v>34</v>
      </c>
      <c r="Q30" s="11" t="s">
        <v>25</v>
      </c>
    </row>
    <row r="31" spans="1:17" ht="15" customHeight="1" x14ac:dyDescent="0.2">
      <c r="A31" s="4"/>
      <c r="B31" s="24" t="str">
        <f>IF(T!$D$2=T!$M$2,O38,IF(T!$D$2=T!$N$2,P38,Q38))</f>
        <v>… that a diseased person produces a positive test result?</v>
      </c>
      <c r="C31" s="25"/>
      <c r="D31" s="50" t="str">
        <f>IFERROR(IF(C31="","×",IF(AND(C31&gt;p12m!C31*0.999999,C31&lt;p12m!C31*(2-0.999999))=TRUE,"✓","×")),"×")</f>
        <v>×</v>
      </c>
      <c r="E31" s="51"/>
      <c r="F31" s="4"/>
      <c r="G31" s="4"/>
      <c r="H31" s="4"/>
      <c r="I31" s="4"/>
      <c r="J31" s="4"/>
      <c r="K31" s="4"/>
      <c r="L31" s="4"/>
      <c r="M31" s="4"/>
      <c r="N31" s="4"/>
      <c r="O31" s="13" t="s">
        <v>40</v>
      </c>
      <c r="P31" s="10" t="s">
        <v>33</v>
      </c>
      <c r="Q31" s="11" t="s">
        <v>26</v>
      </c>
    </row>
    <row r="32" spans="1:17" ht="15" customHeight="1" x14ac:dyDescent="0.2">
      <c r="A32" s="4"/>
      <c r="B32" s="24" t="str">
        <f>IF(T!$D$2=T!$M$2,O39,IF(T!$D$2=T!$N$2,P39,Q39))</f>
        <v>… that a healthy person is misdiagnosed?</v>
      </c>
      <c r="C32" s="25"/>
      <c r="D32" s="50" t="str">
        <f>IFERROR(IF(C32="","×",IF(AND(C32&gt;p12m!C32*0.999999,C32&lt;p12m!C32*(2-0.999999))=TRUE,"✓","×")),"×")</f>
        <v>×</v>
      </c>
      <c r="E32" s="51"/>
      <c r="F32" s="4"/>
      <c r="G32" s="4"/>
      <c r="H32" s="4"/>
      <c r="I32" s="4"/>
      <c r="J32" s="4"/>
      <c r="K32" s="4"/>
      <c r="L32" s="4"/>
      <c r="M32" s="4"/>
      <c r="N32" s="4"/>
      <c r="O32" s="13" t="s">
        <v>41</v>
      </c>
      <c r="P32" s="10" t="s">
        <v>126</v>
      </c>
      <c r="Q32" s="11" t="s">
        <v>27</v>
      </c>
    </row>
    <row r="33" spans="1:17" s="13" customFormat="1" ht="15" customHeight="1" x14ac:dyDescent="0.2">
      <c r="A33" s="4"/>
      <c r="B33" s="24" t="str">
        <f>IF(T!$D$2=T!$M$2,O40,IF(T!$D$2=T!$N$2,P40,Q40))</f>
        <v>… that a diseased person is correctly diagnosed?</v>
      </c>
      <c r="C33" s="25"/>
      <c r="D33" s="50" t="str">
        <f>IFERROR(IF(C33="","×",IF(AND(C33&gt;p12m!C33*0.999999,C33&lt;p12m!C33*(2-0.999999))=TRUE,"✓","×")),"×")</f>
        <v>×</v>
      </c>
      <c r="E33" s="51"/>
      <c r="F33" s="4"/>
      <c r="G33" s="4"/>
      <c r="H33" s="4"/>
      <c r="I33" s="4"/>
      <c r="J33" s="4"/>
      <c r="K33" s="4"/>
      <c r="L33" s="4"/>
      <c r="M33" s="4"/>
      <c r="N33" s="4"/>
      <c r="O33" s="13" t="s">
        <v>42</v>
      </c>
      <c r="P33" s="10" t="s">
        <v>127</v>
      </c>
      <c r="Q33" s="11" t="s">
        <v>128</v>
      </c>
    </row>
    <row r="34" spans="1:17" s="13" customFormat="1" ht="15" customHeight="1" x14ac:dyDescent="0.2">
      <c r="A34" s="4"/>
      <c r="B34" s="24" t="str">
        <f>IF(T!$D$2=T!$M$2,O41,IF(T!$D$2=T!$N$2,P41,Q41))</f>
        <v>… that a negative test result is false?</v>
      </c>
      <c r="C34" s="25"/>
      <c r="D34" s="50" t="str">
        <f>IFERROR(IF(C34="","×",IF(AND(C34&gt;p12m!C34*0.999999,C34&lt;p12m!C34*(2-0.999999))=TRUE,"✓","×")),"×")</f>
        <v>×</v>
      </c>
      <c r="E34" s="51"/>
      <c r="F34" s="4"/>
      <c r="G34" s="4"/>
      <c r="H34" s="4"/>
      <c r="I34" s="4"/>
      <c r="J34" s="4"/>
      <c r="K34" s="4"/>
      <c r="L34" s="4"/>
      <c r="M34" s="4"/>
      <c r="N34" s="4"/>
    </row>
    <row r="35" spans="1:17" s="13" customFormat="1" ht="15" customHeight="1" x14ac:dyDescent="0.2">
      <c r="A35" s="4"/>
      <c r="B35" s="24" t="str">
        <f>IF(T!$D$2=T!$M$2,O42,IF(T!$D$2=T!$N$2,P42,Q42))</f>
        <v>… that a positive test result is true?</v>
      </c>
      <c r="C35" s="25"/>
      <c r="D35" s="50" t="str">
        <f>IFERROR(IF(C35="","×",IF(AND(C35&gt;p12m!C35*0.999999,C35&lt;p12m!C35*(2-0.999999))=TRUE,"✓","×")),"×")</f>
        <v>×</v>
      </c>
      <c r="E35" s="51"/>
      <c r="F35" s="4"/>
      <c r="G35" s="4"/>
      <c r="H35" s="4"/>
      <c r="I35" s="4"/>
      <c r="J35" s="4"/>
      <c r="K35" s="4"/>
      <c r="L35" s="4"/>
      <c r="M35" s="4"/>
      <c r="N35" s="4"/>
      <c r="O35" s="13" t="s">
        <v>143</v>
      </c>
      <c r="P35" s="10" t="s">
        <v>144</v>
      </c>
      <c r="Q35" s="11" t="s">
        <v>145</v>
      </c>
    </row>
    <row r="36" spans="1:17" s="13" customFormat="1" ht="15" customHeight="1" x14ac:dyDescent="0.2">
      <c r="A36" s="4"/>
      <c r="B36" s="24" t="str">
        <f>IF(T!$D$2=T!$M$2,O43,IF(T!$D$2=T!$N$2,P43,Q43))</f>
        <v>… that a diseased person's the test result is false?</v>
      </c>
      <c r="C36" s="25"/>
      <c r="D36" s="50" t="str">
        <f>IFERROR(IF(C36="","×",IF(AND(C36&gt;p12m!C36*0.999999,C36&lt;p12m!C36*(2-0.999999))=TRUE,"✓","×")),"×")</f>
        <v>×</v>
      </c>
      <c r="E36" s="51"/>
      <c r="F36" s="4"/>
      <c r="G36" s="4"/>
      <c r="H36" s="4"/>
      <c r="I36" s="4"/>
      <c r="J36" s="4"/>
      <c r="K36" s="4"/>
      <c r="L36" s="4"/>
      <c r="M36" s="4"/>
      <c r="N36" s="4"/>
      <c r="O36" s="13" t="s">
        <v>47</v>
      </c>
      <c r="P36" s="10" t="s">
        <v>58</v>
      </c>
      <c r="Q36" s="11" t="s">
        <v>69</v>
      </c>
    </row>
    <row r="37" spans="1:17" s="13" customFormat="1" ht="15" customHeight="1" x14ac:dyDescent="0.2">
      <c r="A37" s="4"/>
      <c r="B37" s="24" t="str">
        <f>IF(T!$D$2=T!$M$2,O44,IF(T!$D$2=T!$N$2,P44,Q44))</f>
        <v>… that a healthy person's test result reflects the actual state?</v>
      </c>
      <c r="C37" s="25"/>
      <c r="D37" s="50" t="str">
        <f>IFERROR(IF(C37="","×",IF(AND(C37&gt;p12m!C37*0.999999,C37&lt;p12m!C37*(2-0.999999))=TRUE,"✓","×")),"×")</f>
        <v>×</v>
      </c>
      <c r="E37" s="51"/>
      <c r="F37" s="4"/>
      <c r="G37" s="4"/>
      <c r="H37" s="4"/>
      <c r="I37" s="4"/>
      <c r="J37" s="4"/>
      <c r="K37" s="4"/>
      <c r="L37" s="4"/>
      <c r="M37" s="4"/>
      <c r="N37" s="4"/>
      <c r="O37" s="13" t="s">
        <v>48</v>
      </c>
      <c r="P37" s="10" t="s">
        <v>59</v>
      </c>
      <c r="Q37" s="11" t="s">
        <v>163</v>
      </c>
    </row>
    <row r="38" spans="1:17" s="13" customFormat="1" ht="15" customHeight="1" x14ac:dyDescent="0.2">
      <c r="A38" s="4"/>
      <c r="B38" s="24" t="str">
        <f>IF(T!$D$2=T!$M$2,O45,IF(T!$D$2=T!$N$2,P45,Q45))</f>
        <v>… that a positive test result belongs to a healthy person?</v>
      </c>
      <c r="C38" s="25"/>
      <c r="D38" s="50" t="str">
        <f>IFERROR(IF(C38="","×",IF(AND(C38&gt;p12m!C38*0.999999,C38&lt;p12m!C38*(2-0.999999))=TRUE,"✓","×")),"×")</f>
        <v>×</v>
      </c>
      <c r="E38" s="51"/>
      <c r="F38" s="4"/>
      <c r="G38" s="4"/>
      <c r="H38" s="4"/>
      <c r="I38" s="4"/>
      <c r="J38" s="4"/>
      <c r="K38" s="4"/>
      <c r="L38" s="4"/>
      <c r="M38" s="4"/>
      <c r="N38" s="4"/>
      <c r="O38" s="13" t="s">
        <v>49</v>
      </c>
      <c r="P38" s="10" t="s">
        <v>60</v>
      </c>
      <c r="Q38" s="11" t="s">
        <v>164</v>
      </c>
    </row>
    <row r="39" spans="1:17" s="13" customFormat="1" ht="15" customHeight="1" x14ac:dyDescent="0.2">
      <c r="A39" s="4"/>
      <c r="B39" s="3" t="str">
        <f>IF(T!$D$2=T!$M$2,O46,IF(T!$D$2=T!$N$2,P46,Q46))</f>
        <v>… that a negative test result reflects the true state of the person?</v>
      </c>
      <c r="C39" s="25"/>
      <c r="D39" s="50" t="str">
        <f>IFERROR(IF(C39="","×",IF(AND(C39&gt;p12m!C39*0.999999,C39&lt;p12m!C39*(2-0.999999))=TRUE,"✓","×")),"×")</f>
        <v>×</v>
      </c>
      <c r="E39" s="51"/>
      <c r="F39" s="4"/>
      <c r="G39" s="4"/>
      <c r="H39" s="4"/>
      <c r="I39" s="4"/>
      <c r="J39" s="4"/>
      <c r="K39" s="4"/>
      <c r="L39" s="4"/>
      <c r="M39" s="4"/>
      <c r="N39" s="4"/>
      <c r="O39" s="13" t="s">
        <v>50</v>
      </c>
      <c r="P39" s="10" t="s">
        <v>61</v>
      </c>
      <c r="Q39" s="11" t="s">
        <v>70</v>
      </c>
    </row>
    <row r="40" spans="1:17" s="13" customFormat="1" ht="15" customHeight="1" x14ac:dyDescent="0.2">
      <c r="A40" s="4"/>
      <c r="B40" s="5"/>
      <c r="C40" s="5"/>
      <c r="D40" s="5"/>
      <c r="E40" s="5"/>
      <c r="F40" s="4"/>
      <c r="G40" s="4"/>
      <c r="H40" s="4"/>
      <c r="I40" s="4"/>
      <c r="J40" s="4"/>
      <c r="K40" s="4"/>
      <c r="L40" s="4"/>
      <c r="M40" s="4"/>
      <c r="N40" s="4"/>
      <c r="O40" s="13" t="s">
        <v>51</v>
      </c>
      <c r="P40" s="10" t="s">
        <v>62</v>
      </c>
      <c r="Q40" s="11" t="s">
        <v>165</v>
      </c>
    </row>
    <row r="41" spans="1:17" s="13" customFormat="1" ht="15" customHeight="1" x14ac:dyDescent="0.2">
      <c r="A41" s="4"/>
      <c r="B41" s="15" t="str">
        <f>IF(T!$D$2=T!$M$2,O48,IF(T!$D$2=T!$N$2,P48,Q48))</f>
        <v>Further question: odds, likelihood ratios</v>
      </c>
      <c r="C41" s="5"/>
      <c r="D41" s="5"/>
      <c r="E41" s="5"/>
      <c r="F41" s="4"/>
      <c r="G41" s="4"/>
      <c r="H41" s="4"/>
      <c r="I41" s="4"/>
      <c r="J41" s="4"/>
      <c r="K41" s="4"/>
      <c r="L41" s="4"/>
      <c r="M41" s="4"/>
      <c r="N41" s="4"/>
      <c r="O41" s="13" t="s">
        <v>52</v>
      </c>
      <c r="P41" s="10" t="s">
        <v>63</v>
      </c>
      <c r="Q41" s="11" t="s">
        <v>71</v>
      </c>
    </row>
    <row r="42" spans="1:17" s="13" customFormat="1" ht="15" customHeight="1" x14ac:dyDescent="0.2">
      <c r="A42" s="4"/>
      <c r="B42" s="4"/>
      <c r="C42" s="4"/>
      <c r="D42" s="5"/>
      <c r="E42" s="4"/>
      <c r="F42" s="4"/>
      <c r="G42" s="4"/>
      <c r="H42" s="4"/>
      <c r="I42" s="4"/>
      <c r="J42" s="4"/>
      <c r="K42" s="4"/>
      <c r="L42" s="4"/>
      <c r="M42" s="4"/>
      <c r="N42" s="4"/>
      <c r="O42" s="13" t="s">
        <v>53</v>
      </c>
      <c r="P42" s="10" t="s">
        <v>64</v>
      </c>
      <c r="Q42" s="11" t="s">
        <v>72</v>
      </c>
    </row>
    <row r="43" spans="1:17" s="13" customFormat="1" ht="15" customHeight="1" x14ac:dyDescent="0.2">
      <c r="A43" s="4"/>
      <c r="B43" s="24" t="str">
        <f>IF(T!$D$2=T!$M$2,O50,IF(T!$D$2=T!$N$2,P50,Q50))</f>
        <v>What is the odds that a (randomly selected) person has celiac disease?</v>
      </c>
      <c r="C43" s="25"/>
      <c r="D43" s="50" t="str">
        <f>IFERROR(IF(C43="","×",IF(AND(C43&gt;p12m!C43*0.999999,C43&lt;p12m!C43*(2-0.999999))=TRUE,"✓","×")),"×")</f>
        <v>×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13" t="s">
        <v>54</v>
      </c>
      <c r="P43" s="10" t="s">
        <v>65</v>
      </c>
      <c r="Q43" s="11" t="s">
        <v>166</v>
      </c>
    </row>
    <row r="44" spans="1:17" s="13" customFormat="1" ht="15" customHeight="1" x14ac:dyDescent="0.2">
      <c r="A44" s="4"/>
      <c r="B44" s="24" t="str">
        <f>IF(T!$D$2=T!$M$2,O51,IF(T!$D$2=T!$N$2,P51,Q51))</f>
        <v>What is the positive likelihood-ratio of the IgA test?</v>
      </c>
      <c r="C44" s="25"/>
      <c r="D44" s="50" t="str">
        <f>IFERROR(IF(C44="","×",IF(AND(C44&gt;p12m!C44*0.999999,C44&lt;p12m!C44*(2-0.999999))=TRUE,"✓","×")),"×")</f>
        <v>×</v>
      </c>
      <c r="E44" s="14"/>
      <c r="F44" s="4"/>
      <c r="G44" s="4"/>
      <c r="H44" s="4"/>
      <c r="I44" s="4"/>
      <c r="J44" s="4"/>
      <c r="K44" s="4"/>
      <c r="L44" s="4"/>
      <c r="M44" s="4"/>
      <c r="N44" s="4"/>
      <c r="O44" s="13" t="s">
        <v>55</v>
      </c>
      <c r="P44" s="10" t="s">
        <v>66</v>
      </c>
      <c r="Q44" s="11" t="s">
        <v>167</v>
      </c>
    </row>
    <row r="45" spans="1:17" s="13" customFormat="1" ht="15" customHeight="1" x14ac:dyDescent="0.2">
      <c r="A45" s="4"/>
      <c r="B45" s="24" t="str">
        <f>IF(T!$D$2=T!$M$2,O52,IF(T!$D$2=T!$N$2,P52,Q52))</f>
        <v>What is the negative likelihood-ratio of the IgA test?</v>
      </c>
      <c r="C45" s="25"/>
      <c r="D45" s="50" t="str">
        <f>IFERROR(IF(C45="","×",IF(AND(C45&gt;p12m!C45*0.999999,C45&lt;p12m!C45*(2-0.999999))=TRUE,"✓","×")),"×")</f>
        <v>×</v>
      </c>
      <c r="E45" s="14"/>
      <c r="F45" s="4"/>
      <c r="G45" s="4"/>
      <c r="H45" s="4"/>
      <c r="I45" s="4"/>
      <c r="J45" s="4"/>
      <c r="K45" s="4"/>
      <c r="L45" s="4"/>
      <c r="M45" s="4"/>
      <c r="N45" s="4"/>
      <c r="O45" s="13" t="s">
        <v>56</v>
      </c>
      <c r="P45" s="10" t="s">
        <v>67</v>
      </c>
      <c r="Q45" s="11" t="s">
        <v>73</v>
      </c>
    </row>
    <row r="46" spans="1:17" s="13" customFormat="1" ht="15" customHeight="1" x14ac:dyDescent="0.2">
      <c r="A46" s="4"/>
      <c r="B46" s="24" t="str">
        <f>IF(T!$D$2=T!$M$2,O53,IF(T!$D$2=T!$N$2,P53,Q53))</f>
        <v>What is the odds of a patient being diseased, if the IgA test result is positive?</v>
      </c>
      <c r="C46" s="25"/>
      <c r="D46" s="50" t="str">
        <f>IFERROR(IF(C46="","×",IF(AND(C46&gt;p12m!C46*0.999999,C46&lt;p12m!C46*(2-0.999999))=TRUE,"✓","×")),"×")</f>
        <v>×</v>
      </c>
      <c r="E46" s="14"/>
      <c r="F46" s="4"/>
      <c r="G46" s="4"/>
      <c r="H46" s="4"/>
      <c r="I46" s="4"/>
      <c r="J46" s="4"/>
      <c r="K46" s="4"/>
      <c r="L46" s="4"/>
      <c r="M46" s="4"/>
      <c r="N46" s="4"/>
      <c r="O46" s="13" t="s">
        <v>57</v>
      </c>
      <c r="P46" s="10" t="s">
        <v>68</v>
      </c>
      <c r="Q46" s="11" t="s">
        <v>168</v>
      </c>
    </row>
    <row r="47" spans="1:17" s="13" customFormat="1" ht="15" customHeight="1" x14ac:dyDescent="0.2">
      <c r="A47" s="4"/>
      <c r="B47" s="24" t="str">
        <f>IF(T!$D$2=T!$M$2,O54,IF(T!$D$2=T!$N$2,P54,Q54))</f>
        <v>What is the probability of a patient being diseased, if the IgA test result is positive?</v>
      </c>
      <c r="C47" s="25"/>
      <c r="D47" s="50" t="str">
        <f>IFERROR(IF(C47="","×",IF(AND(C47&gt;p12m!C47*0.999999,C47&lt;p12m!C47*(2-0.999999))=TRUE,"✓","×")),"×")</f>
        <v>×</v>
      </c>
      <c r="E47" s="14"/>
      <c r="F47" s="4"/>
      <c r="G47" s="4"/>
      <c r="H47" s="4"/>
      <c r="I47" s="4"/>
      <c r="J47" s="4"/>
      <c r="K47" s="4"/>
      <c r="L47" s="4"/>
      <c r="M47" s="4"/>
      <c r="N47" s="4"/>
    </row>
    <row r="48" spans="1:17" s="13" customFormat="1" ht="15" customHeight="1" x14ac:dyDescent="0.2">
      <c r="A48" s="4"/>
      <c r="B48" s="24" t="str">
        <f>IF(T!$D$2=T!$M$2,O55,IF(T!$D$2=T!$N$2,P55,Q55))</f>
        <v>What is the odds of a patient being diseased, if the IgA test result is negative?</v>
      </c>
      <c r="C48" s="25"/>
      <c r="D48" s="50" t="str">
        <f>IFERROR(IF(C48="","×",IF(AND(C48&gt;p12m!C48*0.999999,C48&lt;p12m!C48*(2-0.999999))=TRUE,"✓","×")),"×")</f>
        <v>×</v>
      </c>
      <c r="E48" s="14"/>
      <c r="F48" s="4"/>
      <c r="G48" s="4"/>
      <c r="H48" s="4"/>
      <c r="I48" s="4"/>
      <c r="J48" s="4"/>
      <c r="K48" s="4"/>
      <c r="L48" s="4"/>
      <c r="M48" s="4"/>
      <c r="N48" s="4"/>
      <c r="O48" s="13" t="s">
        <v>186</v>
      </c>
      <c r="P48" s="10" t="s">
        <v>130</v>
      </c>
      <c r="Q48" s="11" t="s">
        <v>129</v>
      </c>
    </row>
    <row r="49" spans="1:17" s="13" customFormat="1" ht="15" customHeight="1" x14ac:dyDescent="0.2">
      <c r="A49" s="4"/>
      <c r="B49" s="3" t="str">
        <f>IF(T!$D$2=T!$M$2,O56,IF(T!$D$2=T!$N$2,P56,Q56))</f>
        <v>What is the probability of a patient being diseased, if the IgA test result is negative?</v>
      </c>
      <c r="C49" s="25"/>
      <c r="D49" s="50" t="str">
        <f>IFERROR(IF(C49="","×",IF(AND(C49&gt;p12m!C49*0.999999,C49&lt;p12m!C49*(2-0.999999))=TRUE,"✓","×")),"×")</f>
        <v>×</v>
      </c>
      <c r="E49" s="14"/>
      <c r="F49" s="4"/>
      <c r="G49" s="4"/>
      <c r="H49" s="4"/>
      <c r="I49" s="4"/>
      <c r="J49" s="4"/>
      <c r="K49" s="4"/>
      <c r="L49" s="4"/>
      <c r="M49" s="4"/>
      <c r="N49" s="4"/>
      <c r="P49" s="10"/>
      <c r="Q49" s="11"/>
    </row>
    <row r="50" spans="1:17" s="13" customFormat="1" ht="15" customHeight="1" x14ac:dyDescent="0.2">
      <c r="A50" s="4"/>
      <c r="B50" s="4"/>
      <c r="C50" s="4"/>
      <c r="D50" s="5"/>
      <c r="E50" s="14"/>
      <c r="F50" s="4"/>
      <c r="G50" s="4"/>
      <c r="H50" s="4"/>
      <c r="I50" s="4"/>
      <c r="J50" s="4"/>
      <c r="K50" s="4"/>
      <c r="L50" s="4"/>
      <c r="M50" s="4"/>
      <c r="N50" s="4"/>
      <c r="O50" s="13" t="s">
        <v>187</v>
      </c>
      <c r="P50" s="10" t="s">
        <v>149</v>
      </c>
      <c r="Q50" s="11" t="s">
        <v>150</v>
      </c>
    </row>
    <row r="51" spans="1:17" s="13" customFormat="1" ht="30" customHeight="1" x14ac:dyDescent="0.2">
      <c r="A51" s="4"/>
      <c r="B51" s="2" t="str">
        <f>IF(T!$D$2=T!$M$2,O59,IF(T!$D$2=T!$N$2,P59,Q59))</f>
        <v>Type 1 diabetes mellitus is a risk factor for celiac disease, 
the extent of which is shown in the observational results reported in the table below.</v>
      </c>
      <c r="C51" s="14"/>
      <c r="D51" s="5"/>
      <c r="E51" s="14"/>
      <c r="F51" s="4"/>
      <c r="G51" s="4"/>
      <c r="H51" s="4"/>
      <c r="I51" s="4"/>
      <c r="J51" s="4"/>
      <c r="K51" s="4"/>
      <c r="L51" s="4"/>
      <c r="M51" s="4"/>
      <c r="N51" s="4"/>
      <c r="O51" s="13" t="s">
        <v>146</v>
      </c>
      <c r="P51" s="10" t="s">
        <v>151</v>
      </c>
      <c r="Q51" s="11" t="s">
        <v>153</v>
      </c>
    </row>
    <row r="52" spans="1:17" s="13" customFormat="1" ht="15" customHeight="1" x14ac:dyDescent="0.2">
      <c r="A52" s="4"/>
      <c r="B52" s="4"/>
      <c r="C52" s="4"/>
      <c r="D52" s="5"/>
      <c r="E52" s="5"/>
      <c r="F52" s="5"/>
      <c r="G52" s="5"/>
      <c r="H52" s="5"/>
      <c r="I52" s="4"/>
      <c r="J52" s="4"/>
      <c r="K52" s="4"/>
      <c r="L52" s="4"/>
      <c r="M52" s="4"/>
      <c r="N52" s="4"/>
      <c r="O52" s="13" t="s">
        <v>147</v>
      </c>
      <c r="P52" s="10" t="s">
        <v>152</v>
      </c>
      <c r="Q52" s="11" t="s">
        <v>154</v>
      </c>
    </row>
    <row r="53" spans="1:17" s="13" customFormat="1" ht="30" customHeight="1" x14ac:dyDescent="0.2">
      <c r="A53" s="4"/>
      <c r="B53" s="4"/>
      <c r="C53" s="4"/>
      <c r="D53" s="5"/>
      <c r="E53" s="5"/>
      <c r="F53" s="5"/>
      <c r="G53" s="54" t="str">
        <f>IF(T!$D$2=T!$M$2,O60,IF(T!$D$2=T!$N$2,P60,Q60))</f>
        <v>risk factor: 
type 1 diabetes mellitus</v>
      </c>
      <c r="H53" s="59"/>
      <c r="I53" s="57" t="str">
        <f>IF(T!$D$2=T!$M$2,O14,IF(T!$D$2=T!$N$2,P14,Q14))</f>
        <v>margin sum</v>
      </c>
      <c r="J53" s="4"/>
      <c r="K53" s="4"/>
      <c r="L53" s="4"/>
      <c r="M53" s="4"/>
      <c r="N53" s="4"/>
      <c r="O53" s="13" t="s">
        <v>188</v>
      </c>
      <c r="P53" s="10" t="s">
        <v>156</v>
      </c>
      <c r="Q53" s="11" t="s">
        <v>169</v>
      </c>
    </row>
    <row r="54" spans="1:17" s="13" customFormat="1" ht="15" customHeight="1" thickBot="1" x14ac:dyDescent="0.25">
      <c r="A54" s="4"/>
      <c r="B54" s="4"/>
      <c r="C54" s="4"/>
      <c r="D54" s="5"/>
      <c r="E54" s="5"/>
      <c r="F54" s="5"/>
      <c r="G54" s="48" t="str">
        <f>IF(T!$D$2=T!$M$2,O61,IF(T!$D$2=T!$N$2,P61,Q61))</f>
        <v>absent</v>
      </c>
      <c r="H54" s="48" t="str">
        <f>IF(T!$D$2=T!$M$2,O62,IF(T!$D$2=T!$N$2,P62,Q62))</f>
        <v>present</v>
      </c>
      <c r="I54" s="58"/>
      <c r="J54" s="4"/>
      <c r="K54" s="4"/>
      <c r="L54" s="4"/>
      <c r="M54" s="4"/>
      <c r="N54" s="4"/>
      <c r="O54" s="13" t="s">
        <v>148</v>
      </c>
      <c r="P54" s="10" t="s">
        <v>157</v>
      </c>
      <c r="Q54" s="11" t="s">
        <v>170</v>
      </c>
    </row>
    <row r="55" spans="1:17" s="13" customFormat="1" ht="15" customHeight="1" x14ac:dyDescent="0.2">
      <c r="A55" s="4"/>
      <c r="B55" s="4"/>
      <c r="C55" s="4"/>
      <c r="D55" s="5"/>
      <c r="E55" s="57" t="str">
        <f>IF(T!$D$2=T!$M$2,O8,IF(T!$D$2=T!$N$2,P8,Q8))</f>
        <v>true condition 
(celiac disease)</v>
      </c>
      <c r="F55" s="47" t="str">
        <f>IF(T!$D$2=T!$M$2,O9,IF(T!$D$2=T!$N$2,P9,Q9))</f>
        <v>healthy</v>
      </c>
      <c r="G55" s="38">
        <v>8364</v>
      </c>
      <c r="H55" s="39">
        <v>1140</v>
      </c>
      <c r="I55" s="18"/>
      <c r="J55" s="4"/>
      <c r="K55" s="4"/>
      <c r="L55" s="4"/>
      <c r="M55" s="50" t="str">
        <f>IFERROR(IF(I55="","×",IF(AND(I55&gt;p12m!I55*0.999999,I55&lt;p12m!I55*(2-0.999999))=TRUE,"✓","×")),"×")</f>
        <v>×</v>
      </c>
      <c r="N55" s="4"/>
      <c r="O55" s="13" t="s">
        <v>189</v>
      </c>
      <c r="P55" s="10" t="s">
        <v>158</v>
      </c>
      <c r="Q55" s="11" t="s">
        <v>171</v>
      </c>
    </row>
    <row r="56" spans="1:17" s="13" customFormat="1" ht="15" customHeight="1" thickBot="1" x14ac:dyDescent="0.25">
      <c r="A56" s="4"/>
      <c r="B56" s="4"/>
      <c r="C56" s="4"/>
      <c r="D56" s="5"/>
      <c r="E56" s="58"/>
      <c r="F56" s="47" t="str">
        <f>IF(T!$D$2=T!$M$2,O10,IF(T!$D$2=T!$N$2,P10,Q10))</f>
        <v>diseased</v>
      </c>
      <c r="G56" s="40">
        <v>36</v>
      </c>
      <c r="H56" s="41">
        <v>60</v>
      </c>
      <c r="I56" s="18"/>
      <c r="J56" s="4"/>
      <c r="K56" s="4"/>
      <c r="L56" s="4"/>
      <c r="M56" s="50" t="str">
        <f>IFERROR(IF(I56="","×",IF(AND(I56&gt;p12m!I56*0.999999,I56&lt;p12m!I56*(2-0.999999))=TRUE,"✓","×")),"×")</f>
        <v>×</v>
      </c>
      <c r="N56" s="4"/>
      <c r="O56" s="13" t="s">
        <v>155</v>
      </c>
      <c r="P56" s="10" t="s">
        <v>159</v>
      </c>
      <c r="Q56" s="11" t="s">
        <v>172</v>
      </c>
    </row>
    <row r="57" spans="1:17" s="13" customFormat="1" ht="15" customHeight="1" x14ac:dyDescent="0.2">
      <c r="A57" s="4"/>
      <c r="B57" s="4"/>
      <c r="C57" s="4"/>
      <c r="D57" s="5"/>
      <c r="E57" s="54" t="str">
        <f>IF(T!$D$2=T!$M$2,O14,IF(T!$D$2=T!$N$2,P14,Q14))</f>
        <v>margin sum</v>
      </c>
      <c r="F57" s="59"/>
      <c r="G57" s="21"/>
      <c r="H57" s="21"/>
      <c r="I57" s="22"/>
      <c r="J57" s="4"/>
      <c r="K57" s="50" t="str">
        <f>IFERROR(IF(G57="","×",IF(AND(G57&gt;p12m!G57*0.999999,G57&lt;p12m!G57*(2-0.999999))=TRUE,"✓","×")),"×")</f>
        <v>×</v>
      </c>
      <c r="L57" s="50" t="str">
        <f>IFERROR(IF(H57="","×",IF(AND(H57&gt;p12m!H57*0.999999,H57&lt;p12m!H57*(2-0.999999))=TRUE,"✓","×")),"×")</f>
        <v>×</v>
      </c>
      <c r="M57" s="50" t="str">
        <f>IFERROR(IF(I57="","×",IF(AND(I57&gt;p12m!I57*0.999999,I57&lt;p12m!I57*(2-0.999999))=TRUE,"✓","×")),"×")</f>
        <v>×</v>
      </c>
      <c r="N57" s="4"/>
      <c r="P57" s="10"/>
      <c r="Q57" s="11"/>
    </row>
    <row r="58" spans="1:17" s="13" customFormat="1" ht="15" customHeight="1" x14ac:dyDescent="0.2">
      <c r="A58" s="4"/>
      <c r="B58" s="4"/>
      <c r="C58" s="4"/>
      <c r="D58" s="5"/>
      <c r="E58" s="4"/>
      <c r="F58" s="4"/>
      <c r="G58" s="4"/>
      <c r="H58" s="4"/>
      <c r="I58" s="4"/>
      <c r="J58" s="4"/>
      <c r="K58" s="4"/>
      <c r="L58" s="4"/>
      <c r="M58" s="4"/>
      <c r="N58" s="4"/>
      <c r="P58" s="10"/>
      <c r="Q58" s="11"/>
    </row>
    <row r="59" spans="1:17" s="13" customFormat="1" ht="15" customHeight="1" x14ac:dyDescent="0.2">
      <c r="A59" s="4"/>
      <c r="B59" s="48" t="str">
        <f>IF(T!$D$2=T!$M$2,O64,IF(T!$D$2=T!$N$2,P64,Q64))</f>
        <v>What are the odds of celiac disease in someone with diabetes?</v>
      </c>
      <c r="C59" s="25"/>
      <c r="D59" s="50" t="str">
        <f>IFERROR(IF(C59="","×",IF(AND(C59&gt;p12m!C59*0.999999,C59&lt;p12m!C59*(2-0.999999))=TRUE,"✓","×")),"×")</f>
        <v>×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13" t="s">
        <v>173</v>
      </c>
      <c r="P59" s="10" t="s">
        <v>175</v>
      </c>
      <c r="Q59" s="11" t="s">
        <v>174</v>
      </c>
    </row>
    <row r="60" spans="1:17" s="13" customFormat="1" ht="15" customHeight="1" x14ac:dyDescent="0.2">
      <c r="A60" s="4"/>
      <c r="B60" s="48" t="str">
        <f>IF(T!$D$2=T!$M$2,O65,IF(T!$D$2=T!$N$2,P65,Q65))</f>
        <v>What are the odds of celiac disease in someone without diabetes?</v>
      </c>
      <c r="C60" s="25"/>
      <c r="D60" s="50" t="str">
        <f>IFERROR(IF(C60="","×",IF(AND(C60&gt;p12m!C60*0.999999,C60&lt;p12m!C60*(2-0.999999))=TRUE,"✓","×")),"×")</f>
        <v>×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13" t="s">
        <v>160</v>
      </c>
      <c r="P60" s="10" t="s">
        <v>243</v>
      </c>
      <c r="Q60" s="11" t="s">
        <v>161</v>
      </c>
    </row>
    <row r="61" spans="1:17" s="13" customFormat="1" ht="30" customHeight="1" x14ac:dyDescent="0.2">
      <c r="A61" s="4"/>
      <c r="B61" s="48" t="str">
        <f>IF(T!$D$2=T!$M$2,O66,IF(T!$D$2=T!$N$2,P66,Q66))</f>
        <v>What is the odds ratio (OR) of celiac disease in people with diabetes compared to people without diabetes?</v>
      </c>
      <c r="C61" s="25"/>
      <c r="D61" s="50" t="str">
        <f>IFERROR(IF(C61="","×",IF(AND(C61&gt;p12m!C61*0.999999,C61&lt;p12m!C61*(2-0.999999))=TRUE,"✓","×")),"×")</f>
        <v>×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13" t="s">
        <v>176</v>
      </c>
      <c r="P61" s="10" t="s">
        <v>178</v>
      </c>
      <c r="Q61" s="11" t="s">
        <v>180</v>
      </c>
    </row>
    <row r="62" spans="1:17" s="13" customFormat="1" ht="15" customHeight="1" x14ac:dyDescent="0.2">
      <c r="A62" s="4"/>
      <c r="B62" s="48" t="str">
        <f>IF(T!$D$2=T!$M$2,O67,IF(T!$D$2=T!$N$2,P67,Q67))</f>
        <v>What is the risk (probability) of celiac disease in people with diabetes?</v>
      </c>
      <c r="C62" s="25"/>
      <c r="D62" s="50" t="str">
        <f>IFERROR(IF(C62="","×",IF(AND(C62&gt;p12m!C62*0.999999,C62&lt;p12m!C62*(2-0.999999))=TRUE,"✓","×")),"×")</f>
        <v>×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13" t="s">
        <v>177</v>
      </c>
      <c r="P62" s="10" t="s">
        <v>179</v>
      </c>
      <c r="Q62" s="11" t="s">
        <v>181</v>
      </c>
    </row>
    <row r="63" spans="1:17" s="13" customFormat="1" ht="15" customHeight="1" x14ac:dyDescent="0.2">
      <c r="A63" s="4"/>
      <c r="B63" s="48" t="str">
        <f>IF(T!$D$2=T!$M$2,O68,IF(T!$D$2=T!$N$2,P68,Q68))</f>
        <v>What is the risk of celiac disease in people without diabetes?</v>
      </c>
      <c r="C63" s="25"/>
      <c r="D63" s="50" t="str">
        <f>IFERROR(IF(C63="","×",IF(AND(C63&gt;p12m!C63*0.999999,C63&lt;p12m!C63*(2-0.999999))=TRUE,"✓","×")),"×")</f>
        <v>×</v>
      </c>
      <c r="E63" s="4"/>
      <c r="F63" s="4"/>
      <c r="G63" s="4"/>
      <c r="H63" s="4"/>
      <c r="I63" s="4"/>
      <c r="J63" s="4"/>
      <c r="K63" s="4"/>
      <c r="L63" s="4"/>
      <c r="M63" s="4"/>
      <c r="N63" s="4"/>
    </row>
    <row r="64" spans="1:17" s="13" customFormat="1" ht="30" customHeight="1" x14ac:dyDescent="0.2">
      <c r="A64" s="4"/>
      <c r="B64" s="2" t="str">
        <f>IF(T!$D$2=T!$M$2,O69,IF(T!$D$2=T!$N$2,P69,Q69))</f>
        <v>What is the risk ratio (RR) of celiac disease in people with diabetes compared to people without diabetes?</v>
      </c>
      <c r="C64" s="25"/>
      <c r="D64" s="50" t="str">
        <f>IFERROR(IF(C64="","×",IF(AND(C64&gt;p12m!C64*0.999999,C64&lt;p12m!C64*(2-0.999999))=TRUE,"✓","×")),"×")</f>
        <v>×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13" t="s">
        <v>193</v>
      </c>
      <c r="P64" s="10" t="s">
        <v>192</v>
      </c>
      <c r="Q64" s="11" t="s">
        <v>191</v>
      </c>
    </row>
    <row r="65" spans="1:17" s="13" customFormat="1" ht="15" customHeight="1" x14ac:dyDescent="0.2">
      <c r="A65" s="4"/>
      <c r="B65" s="5"/>
      <c r="C65" s="4"/>
      <c r="D65" s="5"/>
      <c r="E65" s="4"/>
      <c r="F65" s="4"/>
      <c r="G65" s="4"/>
      <c r="H65" s="4"/>
      <c r="I65" s="4"/>
      <c r="J65" s="4"/>
      <c r="K65" s="4"/>
      <c r="L65" s="4"/>
      <c r="M65" s="4"/>
      <c r="N65" s="4"/>
      <c r="O65" s="13" t="s">
        <v>185</v>
      </c>
      <c r="P65" s="10" t="s">
        <v>197</v>
      </c>
      <c r="Q65" s="11" t="s">
        <v>198</v>
      </c>
    </row>
    <row r="66" spans="1:17" s="13" customFormat="1" ht="15" customHeight="1" x14ac:dyDescent="0.2">
      <c r="A66" s="4"/>
      <c r="B66" s="48" t="str">
        <f>IF(T!$D$2=T!$M$2,O71,IF(T!$D$2=T!$N$2,P71,Q71))</f>
        <v>What is the probability of not having the risk factor (i.e. diabetes) among non-celiac people?</v>
      </c>
      <c r="C66" s="25"/>
      <c r="D66" s="50" t="str">
        <f>IFERROR(IF(C66="","×",IF(AND(C66&gt;p12m!C66*0.999999,C66&lt;p12m!C66*(2-0.999999))=TRUE,"✓","×")),"×")</f>
        <v>×</v>
      </c>
      <c r="E66" s="4"/>
      <c r="F66" s="4"/>
      <c r="G66" s="4"/>
      <c r="H66" s="4"/>
      <c r="I66" s="4"/>
      <c r="J66" s="4"/>
      <c r="K66" s="4"/>
      <c r="L66" s="4"/>
      <c r="M66" s="4"/>
      <c r="N66" s="4"/>
      <c r="O66" s="13" t="s">
        <v>194</v>
      </c>
      <c r="P66" s="10" t="s">
        <v>195</v>
      </c>
      <c r="Q66" s="11" t="s">
        <v>196</v>
      </c>
    </row>
    <row r="67" spans="1:17" s="13" customFormat="1" ht="30" customHeight="1" x14ac:dyDescent="0.2">
      <c r="A67" s="4"/>
      <c r="B67" s="48" t="str">
        <f>IF(T!$D$2=T!$M$2,O72,IF(T!$D$2=T!$N$2,P72,Q72))</f>
        <v>What would the previous indicator be referred to as if it was not a risk factor but a diagnostic test result?</v>
      </c>
      <c r="C67" s="25"/>
      <c r="D67" s="50" t="str">
        <f>IFERROR(IF(C67="","×",IF(C67=p12m!C67,"✓","×")),"×")</f>
        <v>×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13" t="s">
        <v>199</v>
      </c>
      <c r="P67" s="10" t="s">
        <v>202</v>
      </c>
      <c r="Q67" s="11" t="s">
        <v>203</v>
      </c>
    </row>
    <row r="68" spans="1:17" s="13" customFormat="1" ht="15" customHeight="1" x14ac:dyDescent="0.2">
      <c r="A68" s="4"/>
      <c r="B68" s="48" t="str">
        <f>IF(T!$D$2=T!$M$2,O73,IF(T!$D$2=T!$N$2,P73,Q73))</f>
        <v>What is the probability of the presence of the risk factor among people with celiac disease?</v>
      </c>
      <c r="C68" s="25"/>
      <c r="D68" s="50" t="str">
        <f>IFERROR(IF(C68="","×",IF(AND(C68&gt;p12m!C68*0.999999,C68&lt;p12m!C68*(2-0.999999))=TRUE,"✓","×")),"×")</f>
        <v>×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13" t="s">
        <v>200</v>
      </c>
      <c r="P68" s="10" t="s">
        <v>204</v>
      </c>
      <c r="Q68" s="11" t="s">
        <v>207</v>
      </c>
    </row>
    <row r="69" spans="1:17" s="13" customFormat="1" ht="30" customHeight="1" x14ac:dyDescent="0.2">
      <c r="A69" s="4"/>
      <c r="B69" s="48" t="str">
        <f>IF(T!$D$2=T!$M$2,O74,IF(T!$D$2=T!$N$2,P74,Q74))</f>
        <v>What would the previous indicator be referred to as if it was not a risk factor but a diagnostic test result?</v>
      </c>
      <c r="C69" s="25"/>
      <c r="D69" s="50" t="str">
        <f>IFERROR(IF(C69="","×",IF(C69=p12m!C69,"✓","×")),"×")</f>
        <v>×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13" t="s">
        <v>201</v>
      </c>
      <c r="P69" s="10" t="s">
        <v>205</v>
      </c>
      <c r="Q69" s="11" t="s">
        <v>206</v>
      </c>
    </row>
    <row r="70" spans="1:17" s="13" customFormat="1" ht="15" customHeight="1" x14ac:dyDescent="0.2">
      <c r="A70" s="4"/>
      <c r="B70" s="48" t="str">
        <f>IF(T!$D$2=T!$M$2,O75,IF(T!$D$2=T!$N$2,P75,Q75))</f>
        <v>What is the LR+ value for celiac disease?</v>
      </c>
      <c r="C70" s="25"/>
      <c r="D70" s="50" t="str">
        <f>IFERROR(IF(C70="","×",IF(AND(C70&gt;p12m!C70*0.999999,C70&lt;p12m!C70*(2-0.999999))=TRUE,"✓","×")),"×")</f>
        <v>×</v>
      </c>
      <c r="E70" s="4"/>
      <c r="F70" s="4"/>
      <c r="G70" s="4"/>
      <c r="H70" s="4"/>
      <c r="I70" s="4"/>
      <c r="J70" s="4"/>
      <c r="K70" s="4"/>
      <c r="L70" s="4"/>
      <c r="M70" s="4"/>
      <c r="N70" s="4"/>
    </row>
    <row r="71" spans="1:17" s="13" customFormat="1" ht="15" customHeight="1" x14ac:dyDescent="0.2">
      <c r="A71" s="4"/>
      <c r="B71" s="2" t="str">
        <f>IF(T!$D$2=T!$M$2,O76,IF(T!$D$2=T!$N$2,P76,Q76))</f>
        <v>What is the LR– value for celiac disease?</v>
      </c>
      <c r="C71" s="25"/>
      <c r="D71" s="50" t="str">
        <f>IFERROR(IF(C71="","×",IF(AND(C71&gt;p12m!C71*0.999999,C71&lt;p12m!C71*(2-0.999999))=TRUE,"✓","×")),"×")</f>
        <v>×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13" t="s">
        <v>208</v>
      </c>
      <c r="P71" s="10" t="s">
        <v>214</v>
      </c>
      <c r="Q71" s="11" t="s">
        <v>209</v>
      </c>
    </row>
    <row r="72" spans="1:17" ht="15" customHeight="1" x14ac:dyDescent="0.2">
      <c r="A72" s="4"/>
      <c r="B72" s="5"/>
      <c r="C72" s="4"/>
      <c r="D72" s="5"/>
      <c r="E72" s="4"/>
      <c r="F72" s="4"/>
      <c r="G72" s="4"/>
      <c r="H72" s="4"/>
      <c r="I72" s="4"/>
      <c r="J72" s="4"/>
      <c r="K72" s="4"/>
      <c r="L72" s="4"/>
      <c r="M72" s="4"/>
      <c r="N72" s="4"/>
      <c r="O72" s="13" t="s">
        <v>210</v>
      </c>
      <c r="P72" s="10" t="s">
        <v>212</v>
      </c>
      <c r="Q72" s="11" t="s">
        <v>211</v>
      </c>
    </row>
    <row r="73" spans="1:17" ht="15" customHeight="1" thickBot="1" x14ac:dyDescent="0.25">
      <c r="A73" s="4"/>
      <c r="B73" s="2" t="str">
        <f>IF(T!$D$2=T!$M$2,O79,IF(T!$D$2=T!$N$2,P79,Q79))</f>
        <v>We know the LR of 3 additional symptoms:</v>
      </c>
      <c r="C73" s="4"/>
      <c r="D73" s="5"/>
      <c r="E73" s="4"/>
      <c r="F73" s="24" t="str">
        <f>IF(T!$D$2=T!$M$2,O83,IF(T!$D$2=T!$N$2,P83,Q83))</f>
        <v>LR+</v>
      </c>
      <c r="G73" s="24" t="str">
        <f>IF(T!$D$2=T!$M$2,O84,IF(T!$D$2=T!$N$2,P84,Q84))</f>
        <v>LR–</v>
      </c>
      <c r="H73" s="4"/>
      <c r="I73" s="4"/>
      <c r="J73" s="4"/>
      <c r="K73" s="4"/>
      <c r="L73" s="4"/>
      <c r="M73" s="4"/>
      <c r="N73" s="4"/>
      <c r="O73" s="13" t="s">
        <v>213</v>
      </c>
      <c r="P73" s="10" t="s">
        <v>215</v>
      </c>
      <c r="Q73" s="11" t="s">
        <v>216</v>
      </c>
    </row>
    <row r="74" spans="1:17" ht="15" customHeight="1" x14ac:dyDescent="0.2">
      <c r="A74" s="4"/>
      <c r="B74" s="5"/>
      <c r="C74" s="4"/>
      <c r="D74" s="5"/>
      <c r="E74" s="24" t="str">
        <f>IF(T!$D$2=T!$M$2,O80,IF(T!$D$2=T!$N$2,P80,Q80))</f>
        <v>Flatulence</v>
      </c>
      <c r="F74" s="42">
        <v>1.33</v>
      </c>
      <c r="G74" s="43">
        <v>0.56000000000000005</v>
      </c>
      <c r="H74" s="4"/>
      <c r="I74" s="4"/>
      <c r="J74" s="4"/>
      <c r="K74" s="4"/>
      <c r="L74" s="4"/>
      <c r="M74" s="4"/>
      <c r="N74" s="4"/>
      <c r="O74" s="13" t="s">
        <v>210</v>
      </c>
      <c r="P74" s="10" t="s">
        <v>212</v>
      </c>
      <c r="Q74" s="11" t="s">
        <v>211</v>
      </c>
    </row>
    <row r="75" spans="1:17" ht="15" customHeight="1" x14ac:dyDescent="0.2">
      <c r="A75" s="4"/>
      <c r="B75" s="5"/>
      <c r="C75" s="4"/>
      <c r="D75" s="5"/>
      <c r="E75" s="24" t="str">
        <f>IF(T!$D$2=T!$M$2,O81,IF(T!$D$2=T!$N$2,P81,Q81))</f>
        <v>Weight loss</v>
      </c>
      <c r="F75" s="44">
        <v>1.1399999999999999</v>
      </c>
      <c r="G75" s="45">
        <v>0.89</v>
      </c>
      <c r="H75" s="4"/>
      <c r="I75" s="4"/>
      <c r="J75" s="4"/>
      <c r="K75" s="4"/>
      <c r="L75" s="4"/>
      <c r="M75" s="4"/>
      <c r="N75" s="4"/>
      <c r="O75" s="13" t="s">
        <v>248</v>
      </c>
      <c r="P75" s="10" t="s">
        <v>236</v>
      </c>
      <c r="Q75" s="11" t="s">
        <v>238</v>
      </c>
    </row>
    <row r="76" spans="1:17" ht="15" customHeight="1" thickBot="1" x14ac:dyDescent="0.25">
      <c r="A76" s="4"/>
      <c r="B76" s="5"/>
      <c r="C76" s="4"/>
      <c r="D76" s="5"/>
      <c r="E76" s="49" t="str">
        <f>IF(T!$D$2=T!$M$2,O82,IF(T!$D$2=T!$N$2,P82,Q82))</f>
        <v>Nausea</v>
      </c>
      <c r="F76" s="40">
        <v>0.77</v>
      </c>
      <c r="G76" s="41">
        <v>1.08</v>
      </c>
      <c r="H76" s="4"/>
      <c r="I76" s="4"/>
      <c r="J76" s="4"/>
      <c r="K76" s="4"/>
      <c r="L76" s="4"/>
      <c r="M76" s="4"/>
      <c r="N76" s="4"/>
      <c r="O76" s="13" t="s">
        <v>249</v>
      </c>
      <c r="P76" s="10" t="s">
        <v>237</v>
      </c>
      <c r="Q76" s="11" t="s">
        <v>239</v>
      </c>
    </row>
    <row r="77" spans="1:17" ht="15" customHeight="1" x14ac:dyDescent="0.2">
      <c r="A77" s="4"/>
      <c r="B77" s="5"/>
      <c r="C77" s="4"/>
      <c r="D77" s="5"/>
      <c r="E77" s="4"/>
      <c r="F77" s="4"/>
      <c r="G77" s="4"/>
      <c r="H77" s="4"/>
      <c r="I77" s="4"/>
      <c r="J77" s="4"/>
      <c r="K77" s="4"/>
      <c r="L77" s="4"/>
      <c r="M77" s="4"/>
      <c r="N77" s="4"/>
      <c r="P77" s="10"/>
      <c r="Q77" s="11"/>
    </row>
    <row r="78" spans="1:17" ht="75" customHeight="1" x14ac:dyDescent="0.2">
      <c r="A78" s="4"/>
      <c r="B78" s="48" t="str">
        <f>IF(T!$D$2=T!$M$2,O86,IF(T!$D$2=T!$N$2,P86,Q86))</f>
        <v xml:space="preserve">What are the odds that our patient has celiac disease if 
• he has diabetes, 
• he has flatulence and lost weight, 
• he does not have nausea, and 
• the result of the IgA test is unknown? </v>
      </c>
      <c r="C78" s="25"/>
      <c r="D78" s="50" t="str">
        <f>IFERROR(IF(C78="","×",IF(AND(C78&gt;p12m!C78*0.999999,C78&lt;p12m!C78*(2-0.999999))=TRUE,"✓","×")),"×")</f>
        <v>×</v>
      </c>
      <c r="E78" s="4"/>
      <c r="F78" s="4"/>
      <c r="G78" s="4"/>
      <c r="H78" s="4"/>
      <c r="I78" s="4"/>
      <c r="J78" s="4"/>
      <c r="K78" s="4"/>
      <c r="L78" s="4"/>
      <c r="M78" s="4"/>
      <c r="N78" s="4"/>
    </row>
    <row r="79" spans="1:17" ht="15" customHeight="1" x14ac:dyDescent="0.2">
      <c r="A79" s="4"/>
      <c r="B79" s="48" t="str">
        <f>IF(T!$D$2=T!$M$2,O87,IF(T!$D$2=T!$N$2,P87,Q87))</f>
        <v>What is the corresponding probability?</v>
      </c>
      <c r="C79" s="25"/>
      <c r="D79" s="50" t="str">
        <f>IFERROR(IF(C79="","×",IF(AND(C79&gt;p12m!C79*0.999999,C79&lt;p12m!C79*(2-0.999999))=TRUE,"✓","×")),"×")</f>
        <v>×</v>
      </c>
      <c r="E79" s="4"/>
      <c r="F79" s="4"/>
      <c r="G79" s="4"/>
      <c r="H79" s="4"/>
      <c r="I79" s="4"/>
      <c r="J79" s="4"/>
      <c r="K79" s="4"/>
      <c r="L79" s="4"/>
      <c r="M79" s="4"/>
      <c r="N79" s="4"/>
      <c r="O79" s="13" t="s">
        <v>121</v>
      </c>
      <c r="P79" s="10" t="s">
        <v>132</v>
      </c>
      <c r="Q79" s="11" t="s">
        <v>122</v>
      </c>
    </row>
    <row r="80" spans="1:17" ht="60" customHeight="1" x14ac:dyDescent="0.2">
      <c r="A80" s="4"/>
      <c r="B80" s="48" t="str">
        <f>IF(T!$D$2=T!$M$2,O88,IF(T!$D$2=T!$N$2,P88,Q88))</f>
        <v xml:space="preserve">What are the odds that our patient has celiac disease if 
• his IgA test result is negative,
• he has diabetes, and 
• all three symptoms are present? </v>
      </c>
      <c r="C80" s="25"/>
      <c r="D80" s="50" t="str">
        <f>IFERROR(IF(C80="","×",IF(AND(C80&gt;p12m!C80*0.999999,C80&lt;p12m!C80*(2-0.999999))=TRUE,"✓","×")),"×")</f>
        <v>×</v>
      </c>
      <c r="E80" s="4"/>
      <c r="F80" s="4"/>
      <c r="G80" s="4"/>
      <c r="H80" s="4"/>
      <c r="I80" s="4"/>
      <c r="J80" s="4"/>
      <c r="K80" s="4"/>
      <c r="L80" s="4"/>
      <c r="M80" s="4"/>
      <c r="N80" s="4"/>
      <c r="O80" s="13" t="s">
        <v>225</v>
      </c>
      <c r="P80" s="10" t="s">
        <v>218</v>
      </c>
      <c r="Q80" s="11" t="s">
        <v>217</v>
      </c>
    </row>
    <row r="81" spans="1:17" ht="15" customHeight="1" x14ac:dyDescent="0.2">
      <c r="A81" s="4"/>
      <c r="B81" s="48" t="str">
        <f>IF(T!$D$2=T!$M$2,O89,IF(T!$D$2=T!$N$2,P89,Q89))</f>
        <v>What is the corresponding probability?</v>
      </c>
      <c r="C81" s="25"/>
      <c r="D81" s="50" t="str">
        <f>IFERROR(IF(C81="","×",IF(AND(C81&gt;p12m!C81*0.999999,C81&lt;p12m!C81*(2-0.999999))=TRUE,"✓","×")),"×")</f>
        <v>×</v>
      </c>
      <c r="E81" s="4"/>
      <c r="F81" s="4"/>
      <c r="G81" s="4"/>
      <c r="H81" s="4"/>
      <c r="I81" s="4"/>
      <c r="J81" s="4"/>
      <c r="K81" s="4"/>
      <c r="L81" s="4"/>
      <c r="M81" s="4"/>
      <c r="N81" s="4"/>
      <c r="O81" s="13" t="s">
        <v>226</v>
      </c>
      <c r="P81" s="10" t="s">
        <v>220</v>
      </c>
      <c r="Q81" s="11" t="s">
        <v>219</v>
      </c>
    </row>
    <row r="82" spans="1:17" ht="60" customHeight="1" x14ac:dyDescent="0.2">
      <c r="A82" s="4"/>
      <c r="B82" s="48" t="str">
        <f>IF(T!$D$2=T!$M$2,O90,IF(T!$D$2=T!$N$2,P90,Q90))</f>
        <v xml:space="preserve">What are the odds that our patient has celiac disease if 
• his IgA test result is positive, 
• he has diabetes, but 
• none of the symptoms are present? </v>
      </c>
      <c r="C82" s="25"/>
      <c r="D82" s="50" t="str">
        <f>IFERROR(IF(C82="","×",IF(AND(C82&gt;p12m!C82*0.999999,C82&lt;p12m!C82*(2-0.999999))=TRUE,"✓","×")),"×")</f>
        <v>×</v>
      </c>
      <c r="E82" s="4"/>
      <c r="F82" s="4"/>
      <c r="G82" s="4"/>
      <c r="H82" s="4"/>
      <c r="I82" s="4"/>
      <c r="J82" s="4"/>
      <c r="K82" s="4"/>
      <c r="L82" s="4"/>
      <c r="M82" s="4"/>
      <c r="N82" s="4"/>
      <c r="O82" s="13" t="s">
        <v>221</v>
      </c>
      <c r="P82" s="10" t="s">
        <v>223</v>
      </c>
      <c r="Q82" s="11" t="s">
        <v>222</v>
      </c>
    </row>
    <row r="83" spans="1:17" ht="15" customHeight="1" x14ac:dyDescent="0.2">
      <c r="A83" s="4"/>
      <c r="B83" s="2" t="str">
        <f>IF(T!$D$2=T!$M$2,O91,IF(T!$D$2=T!$N$2,P91,Q91))</f>
        <v>What is the corresponding probability?</v>
      </c>
      <c r="C83" s="25"/>
      <c r="D83" s="50" t="str">
        <f>IFERROR(IF(C83="","×",IF(AND(C83&gt;p12m!C83*0.999999,C83&lt;p12m!C83*(2-0.999999))=TRUE,"✓","×")),"×")</f>
        <v>×</v>
      </c>
      <c r="E83" s="4"/>
      <c r="F83" s="4"/>
      <c r="G83" s="4"/>
      <c r="H83" s="4"/>
      <c r="I83" s="4"/>
      <c r="J83" s="4"/>
      <c r="K83" s="4"/>
      <c r="L83" s="4"/>
      <c r="M83" s="4"/>
      <c r="N83" s="4"/>
      <c r="O83" s="13" t="s">
        <v>120</v>
      </c>
      <c r="P83" s="10" t="s">
        <v>120</v>
      </c>
      <c r="Q83" s="11" t="s">
        <v>120</v>
      </c>
    </row>
    <row r="84" spans="1:17" x14ac:dyDescent="0.2">
      <c r="A84" s="4"/>
      <c r="B84" s="4"/>
      <c r="C84" s="4"/>
      <c r="D84" s="5"/>
      <c r="E84" s="4"/>
      <c r="F84" s="4"/>
      <c r="G84" s="4"/>
      <c r="H84" s="4"/>
      <c r="I84" s="4"/>
      <c r="J84" s="4"/>
      <c r="K84" s="4"/>
      <c r="L84" s="4"/>
      <c r="M84" s="4"/>
      <c r="N84" s="4"/>
      <c r="O84" s="13" t="s">
        <v>224</v>
      </c>
      <c r="P84" s="10" t="s">
        <v>224</v>
      </c>
      <c r="Q84" s="11" t="s">
        <v>224</v>
      </c>
    </row>
    <row r="85" spans="1:17" x14ac:dyDescent="0.2">
      <c r="A85" s="4"/>
      <c r="B85" s="4"/>
      <c r="C85" s="4"/>
      <c r="D85" s="5"/>
      <c r="E85" s="4"/>
      <c r="F85" s="4"/>
      <c r="G85" s="4"/>
      <c r="H85" s="4"/>
      <c r="I85" s="4"/>
      <c r="J85" s="4"/>
      <c r="K85" s="4"/>
      <c r="L85" s="4"/>
      <c r="M85" s="4"/>
      <c r="N85" s="4"/>
    </row>
    <row r="86" spans="1:17" ht="75" customHeight="1" x14ac:dyDescent="0.2">
      <c r="A86" s="4"/>
      <c r="B86" s="4"/>
      <c r="C86" s="4"/>
      <c r="D86" s="5"/>
      <c r="E86" s="4"/>
      <c r="F86" s="4"/>
      <c r="G86" s="4"/>
      <c r="H86" s="4"/>
      <c r="I86" s="4"/>
      <c r="J86" s="4"/>
      <c r="K86" s="4"/>
      <c r="L86" s="4"/>
      <c r="M86" s="4"/>
      <c r="N86" s="4"/>
      <c r="O86" s="1" t="s">
        <v>230</v>
      </c>
      <c r="P86" s="7" t="s">
        <v>232</v>
      </c>
      <c r="Q86" s="8" t="s">
        <v>240</v>
      </c>
    </row>
    <row r="87" spans="1:17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13" t="s">
        <v>227</v>
      </c>
      <c r="P87" s="10" t="s">
        <v>228</v>
      </c>
      <c r="Q87" s="11" t="s">
        <v>229</v>
      </c>
    </row>
    <row r="88" spans="1:17" ht="60" customHeight="1" x14ac:dyDescent="0.2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1" t="s">
        <v>231</v>
      </c>
      <c r="P88" s="7" t="s">
        <v>233</v>
      </c>
      <c r="Q88" s="8" t="s">
        <v>241</v>
      </c>
    </row>
    <row r="89" spans="1:17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13" t="s">
        <v>227</v>
      </c>
      <c r="P89" s="10" t="s">
        <v>228</v>
      </c>
      <c r="Q89" s="11" t="s">
        <v>229</v>
      </c>
    </row>
    <row r="90" spans="1:17" ht="60" customHeigh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1" t="s">
        <v>234</v>
      </c>
      <c r="P90" s="7" t="s">
        <v>235</v>
      </c>
      <c r="Q90" s="8" t="s">
        <v>242</v>
      </c>
    </row>
    <row r="91" spans="1:17" x14ac:dyDescent="0.2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13" t="s">
        <v>227</v>
      </c>
      <c r="P91" s="10" t="s">
        <v>228</v>
      </c>
      <c r="Q91" s="11" t="s">
        <v>229</v>
      </c>
    </row>
    <row r="92" spans="1:17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</row>
    <row r="93" spans="1:17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</row>
    <row r="94" spans="1:17" x14ac:dyDescent="0.2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</row>
    <row r="95" spans="1:17" hidden="1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</row>
    <row r="96" spans="1:17" hidden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</row>
    <row r="97" spans="1:14" hidden="1" x14ac:dyDescent="0.2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</row>
    <row r="98" spans="1:14" hidden="1" x14ac:dyDescent="0.2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</row>
    <row r="99" spans="1:14" hidden="1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</row>
    <row r="100" spans="1:14" hidden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</row>
    <row r="101" spans="1:14" hidden="1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</row>
    <row r="102" spans="1:14" hidden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</row>
    <row r="103" spans="1:14" hidden="1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</row>
    <row r="104" spans="1:14" hidden="1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</row>
    <row r="105" spans="1:14" hidden="1" x14ac:dyDescent="0.2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</row>
  </sheetData>
  <mergeCells count="8">
    <mergeCell ref="E55:E56"/>
    <mergeCell ref="E57:F57"/>
    <mergeCell ref="G9:H9"/>
    <mergeCell ref="I9:I10"/>
    <mergeCell ref="E11:E12"/>
    <mergeCell ref="E13:F13"/>
    <mergeCell ref="G53:H53"/>
    <mergeCell ref="I53:I5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05"/>
  <sheetViews>
    <sheetView zoomScaleNormal="100" workbookViewId="0"/>
  </sheetViews>
  <sheetFormatPr baseColWidth="10" defaultColWidth="0" defaultRowHeight="15" zeroHeight="1" x14ac:dyDescent="0.2"/>
  <cols>
    <col min="1" max="1" width="9.1640625" customWidth="1"/>
    <col min="2" max="2" width="83.6640625" customWidth="1"/>
    <col min="3" max="3" width="15.6640625" customWidth="1"/>
    <col min="4" max="4" width="2.33203125" customWidth="1"/>
    <col min="5" max="5" width="30.6640625" customWidth="1"/>
    <col min="6" max="9" width="15.6640625" customWidth="1"/>
    <col min="10" max="10" width="9.1640625" customWidth="1"/>
    <col min="11" max="13" width="2.5" customWidth="1"/>
    <col min="14" max="14" width="9.1640625" customWidth="1"/>
    <col min="15" max="17" width="60.6640625" style="13" hidden="1" customWidth="1"/>
    <col min="18" max="16384" width="9.1640625" hidden="1"/>
  </cols>
  <sheetData>
    <row r="1" spans="1:17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7" ht="30" customHeight="1" x14ac:dyDescent="0.2">
      <c r="A2" s="4"/>
      <c r="B2" s="52" t="str">
        <f>IF(T!$D$2=T!$M$2,O2,IF(T!$D$2=T!$N$2,P2,Q2))</f>
        <v>Enter the requested values in the green cells.</v>
      </c>
      <c r="C2" s="5"/>
      <c r="D2" s="5"/>
      <c r="E2" s="5"/>
      <c r="F2" s="5"/>
      <c r="G2" s="5"/>
      <c r="H2" s="5"/>
      <c r="I2" s="4"/>
      <c r="J2" s="4"/>
      <c r="K2" s="4"/>
      <c r="L2" s="4"/>
      <c r="M2" s="4"/>
      <c r="N2" s="4"/>
      <c r="O2" s="9" t="s">
        <v>15</v>
      </c>
      <c r="P2" s="10" t="s">
        <v>136</v>
      </c>
      <c r="Q2" s="11" t="s">
        <v>137</v>
      </c>
    </row>
    <row r="3" spans="1:17" x14ac:dyDescent="0.2">
      <c r="A3" s="4"/>
      <c r="B3" s="5"/>
      <c r="C3" s="5"/>
      <c r="D3" s="5"/>
      <c r="E3" s="5"/>
      <c r="F3" s="5"/>
      <c r="G3" s="5"/>
      <c r="H3" s="5"/>
      <c r="I3" s="4"/>
      <c r="J3" s="4"/>
      <c r="K3" s="4"/>
      <c r="L3" s="4"/>
      <c r="M3" s="4"/>
      <c r="N3" s="4"/>
      <c r="O3" s="13" t="s">
        <v>244</v>
      </c>
      <c r="P3" s="10" t="s">
        <v>246</v>
      </c>
      <c r="Q3" s="11" t="s">
        <v>245</v>
      </c>
    </row>
    <row r="4" spans="1:17" ht="30" customHeight="1" x14ac:dyDescent="0.2">
      <c r="A4" s="4"/>
      <c r="B4" s="26" t="str">
        <f>IF(T!$D$2=T!$M$2,O3,IF(T!$D$2=T!$N$2,P3,Q3))</f>
        <v>Celiac disease (gluten sensitivity) affects approximately about 1 in 100 people in the United States. The IgA tissue transglutaminase test (hereafter: IgA test) can be used to diagnose this disease.</v>
      </c>
      <c r="C4" s="5"/>
      <c r="D4" s="5"/>
      <c r="E4" s="5"/>
      <c r="F4" s="5"/>
      <c r="G4" s="5"/>
      <c r="H4" s="5"/>
      <c r="I4" s="4"/>
      <c r="J4" s="4"/>
      <c r="K4" s="4"/>
      <c r="L4" s="4"/>
      <c r="M4" s="4"/>
      <c r="N4" s="4"/>
      <c r="O4" s="13" t="s">
        <v>135</v>
      </c>
      <c r="P4" s="10" t="s">
        <v>138</v>
      </c>
      <c r="Q4" s="11" t="s">
        <v>139</v>
      </c>
    </row>
    <row r="5" spans="1:17" ht="30" customHeight="1" x14ac:dyDescent="0.2">
      <c r="A5" s="4"/>
      <c r="B5" s="27" t="str">
        <f>IF(T!$D$2=T!$M$2,O4,IF(T!$D$2=T!$N$2,P4,Q4))</f>
        <v>The method has a sensitivity of 96% and a specificity of 94%.</v>
      </c>
      <c r="C5" s="5"/>
      <c r="D5" s="5"/>
      <c r="E5" s="5"/>
      <c r="F5" s="5"/>
      <c r="G5" s="5"/>
      <c r="H5" s="5"/>
      <c r="I5" s="4"/>
      <c r="J5" s="4"/>
      <c r="K5" s="4"/>
      <c r="L5" s="4"/>
      <c r="M5" s="4"/>
      <c r="N5" s="4"/>
      <c r="P5" s="10"/>
      <c r="Q5" s="11"/>
    </row>
    <row r="6" spans="1:17" ht="15" customHeight="1" x14ac:dyDescent="0.2">
      <c r="A6" s="4"/>
      <c r="B6" s="5"/>
      <c r="C6" s="5"/>
      <c r="D6" s="5"/>
      <c r="E6" s="5"/>
      <c r="F6" s="5"/>
      <c r="G6" s="5"/>
      <c r="H6" s="5"/>
      <c r="I6" s="4"/>
      <c r="J6" s="4"/>
      <c r="K6" s="4"/>
      <c r="L6" s="4"/>
      <c r="M6" s="4"/>
      <c r="N6" s="4"/>
      <c r="O6" s="13" t="s">
        <v>0</v>
      </c>
      <c r="P6" s="10" t="s">
        <v>123</v>
      </c>
      <c r="Q6" s="11" t="s">
        <v>16</v>
      </c>
    </row>
    <row r="7" spans="1:17" ht="15" customHeight="1" x14ac:dyDescent="0.2">
      <c r="A7" s="4"/>
      <c r="B7" s="15" t="str">
        <f>IF(T!$D$2=T!$M$2,O6,IF(T!$D$2=T!$N$2,P6,Q6))</f>
        <v>Construct the confusion matrix.</v>
      </c>
      <c r="C7" s="5"/>
      <c r="D7" s="5"/>
      <c r="E7" s="5"/>
      <c r="F7" s="5"/>
      <c r="G7" s="5"/>
      <c r="H7" s="5"/>
      <c r="I7" s="4"/>
      <c r="J7" s="4"/>
      <c r="K7" s="4"/>
      <c r="L7" s="4"/>
      <c r="M7" s="4"/>
      <c r="N7" s="4"/>
      <c r="O7" s="13" t="s">
        <v>45</v>
      </c>
      <c r="P7" s="10" t="s">
        <v>124</v>
      </c>
      <c r="Q7" s="11" t="s">
        <v>46</v>
      </c>
    </row>
    <row r="8" spans="1:17" ht="15" customHeight="1" x14ac:dyDescent="0.2">
      <c r="A8" s="4"/>
      <c r="B8" s="5"/>
      <c r="C8" s="5"/>
      <c r="D8" s="5"/>
      <c r="E8" s="5"/>
      <c r="F8" s="5"/>
      <c r="G8" s="5"/>
      <c r="H8" s="5"/>
      <c r="I8" s="4"/>
      <c r="J8" s="4"/>
      <c r="K8" s="4"/>
      <c r="L8" s="4"/>
      <c r="M8" s="4"/>
      <c r="N8" s="4"/>
      <c r="O8" s="13" t="s">
        <v>183</v>
      </c>
      <c r="P8" s="10" t="s">
        <v>182</v>
      </c>
      <c r="Q8" s="11" t="s">
        <v>184</v>
      </c>
    </row>
    <row r="9" spans="1:17" ht="30" customHeight="1" x14ac:dyDescent="0.2">
      <c r="A9" s="4"/>
      <c r="B9" s="5"/>
      <c r="C9" s="4"/>
      <c r="D9" s="4"/>
      <c r="E9" s="5"/>
      <c r="F9" s="5"/>
      <c r="G9" s="54" t="str">
        <f>IF(T!$D$2=T!$M$2,O11,IF(T!$D$2=T!$N$2,P11,Q11))</f>
        <v>result of the IgA test</v>
      </c>
      <c r="H9" s="59"/>
      <c r="I9" s="57" t="str">
        <f>IF(T!$D$2=T!$M$2,O14,IF(T!$D$2=T!$N$2,P14,Q14))</f>
        <v>margin sum</v>
      </c>
      <c r="J9" s="4"/>
      <c r="K9" s="4"/>
      <c r="L9" s="4"/>
      <c r="M9" s="4"/>
      <c r="N9" s="4"/>
      <c r="O9" s="13" t="s">
        <v>3</v>
      </c>
      <c r="P9" s="10" t="s">
        <v>43</v>
      </c>
      <c r="Q9" s="11" t="s">
        <v>17</v>
      </c>
    </row>
    <row r="10" spans="1:17" ht="15" customHeight="1" thickBot="1" x14ac:dyDescent="0.25">
      <c r="A10" s="4"/>
      <c r="B10" s="5"/>
      <c r="C10" s="4"/>
      <c r="D10" s="4"/>
      <c r="E10" s="5"/>
      <c r="F10" s="5"/>
      <c r="G10" s="33" t="str">
        <f>IF(T!$D$2=T!$M$2,O12,IF(T!$D$2=T!$N$2,P12,Q12))</f>
        <v>negative</v>
      </c>
      <c r="H10" s="33" t="str">
        <f>IF(T!$D$2=T!$M$2,O13,IF(T!$D$2=T!$N$2,P13,Q13))</f>
        <v>positive</v>
      </c>
      <c r="I10" s="58"/>
      <c r="J10" s="4"/>
      <c r="K10" s="4"/>
      <c r="L10" s="4"/>
      <c r="M10" s="4"/>
      <c r="N10" s="4"/>
      <c r="O10" s="13" t="s">
        <v>4</v>
      </c>
      <c r="P10" s="10" t="s">
        <v>44</v>
      </c>
      <c r="Q10" s="11" t="s">
        <v>162</v>
      </c>
    </row>
    <row r="11" spans="1:17" ht="15" customHeight="1" x14ac:dyDescent="0.2">
      <c r="A11" s="4"/>
      <c r="B11" s="5"/>
      <c r="C11" s="4"/>
      <c r="D11" s="4"/>
      <c r="E11" s="57" t="str">
        <f>IF(T!$D$2=T!$M$2,O8,IF(T!$D$2=T!$N$2,P8,Q8))</f>
        <v>true condition 
(celiac disease)</v>
      </c>
      <c r="F11" s="32" t="str">
        <f>IF(T!$D$2=T!$M$2,O9,IF(T!$D$2=T!$N$2,P9,Q9))</f>
        <v>healthy</v>
      </c>
      <c r="G11" s="16">
        <f>I11*0.94</f>
        <v>0.93059999999999998</v>
      </c>
      <c r="H11" s="17">
        <f>I11-G11</f>
        <v>5.9400000000000008E-2</v>
      </c>
      <c r="I11" s="18">
        <f>I13-I12</f>
        <v>0.99</v>
      </c>
      <c r="J11" s="4"/>
      <c r="K11" s="4"/>
      <c r="L11" s="4"/>
      <c r="M11" s="4"/>
      <c r="N11" s="4"/>
      <c r="O11" s="13" t="s">
        <v>247</v>
      </c>
      <c r="P11" s="10" t="s">
        <v>133</v>
      </c>
      <c r="Q11" s="11" t="s">
        <v>134</v>
      </c>
    </row>
    <row r="12" spans="1:17" ht="15" customHeight="1" thickBot="1" x14ac:dyDescent="0.25">
      <c r="A12" s="4"/>
      <c r="B12" s="5"/>
      <c r="C12" s="4"/>
      <c r="D12" s="4"/>
      <c r="E12" s="58"/>
      <c r="F12" s="32" t="str">
        <f>IF(T!$D$2=T!$M$2,O10,IF(T!$D$2=T!$N$2,P10,Q10))</f>
        <v>diseased</v>
      </c>
      <c r="G12" s="19">
        <f>I12-H12</f>
        <v>4.0000000000000105E-4</v>
      </c>
      <c r="H12" s="20">
        <f>I12*0.96</f>
        <v>9.5999999999999992E-3</v>
      </c>
      <c r="I12" s="18">
        <f>1/100</f>
        <v>0.01</v>
      </c>
      <c r="J12" s="4"/>
      <c r="K12" s="4"/>
      <c r="L12" s="4"/>
      <c r="M12" s="4"/>
      <c r="N12" s="4"/>
      <c r="O12" s="13" t="s">
        <v>1</v>
      </c>
      <c r="P12" s="10" t="s">
        <v>29</v>
      </c>
      <c r="Q12" s="11" t="s">
        <v>18</v>
      </c>
    </row>
    <row r="13" spans="1:17" ht="15" customHeight="1" x14ac:dyDescent="0.2">
      <c r="A13" s="4"/>
      <c r="B13" s="5"/>
      <c r="C13" s="4"/>
      <c r="D13" s="4"/>
      <c r="E13" s="54" t="str">
        <f>IF(T!$D$2=T!$M$2,O14,IF(T!$D$2=T!$N$2,P14,Q14))</f>
        <v>margin sum</v>
      </c>
      <c r="F13" s="59"/>
      <c r="G13" s="21">
        <f>G12+G11</f>
        <v>0.93099999999999994</v>
      </c>
      <c r="H13" s="21">
        <f>H12+H11</f>
        <v>6.9000000000000006E-2</v>
      </c>
      <c r="I13" s="22">
        <v>1</v>
      </c>
      <c r="J13" s="4"/>
      <c r="K13" s="4"/>
      <c r="L13" s="4"/>
      <c r="M13" s="4"/>
      <c r="N13" s="4"/>
      <c r="O13" s="13" t="s">
        <v>2</v>
      </c>
      <c r="P13" s="10" t="s">
        <v>28</v>
      </c>
      <c r="Q13" s="11" t="s">
        <v>19</v>
      </c>
    </row>
    <row r="14" spans="1:17" ht="15" customHeight="1" x14ac:dyDescent="0.2">
      <c r="A14" s="4"/>
      <c r="B14" s="5"/>
      <c r="C14" s="5"/>
      <c r="D14" s="5"/>
      <c r="E14" s="5"/>
      <c r="F14" s="5"/>
      <c r="G14" s="5"/>
      <c r="H14" s="5"/>
      <c r="I14" s="4"/>
      <c r="J14" s="4"/>
      <c r="K14" s="4"/>
      <c r="L14" s="4"/>
      <c r="M14" s="4"/>
      <c r="N14" s="4"/>
      <c r="O14" s="13" t="s">
        <v>5</v>
      </c>
      <c r="P14" s="10" t="s">
        <v>30</v>
      </c>
      <c r="Q14" s="11" t="s">
        <v>125</v>
      </c>
    </row>
    <row r="15" spans="1:17" ht="15" customHeight="1" x14ac:dyDescent="0.2">
      <c r="A15" s="4"/>
      <c r="B15" s="2" t="str">
        <f>IF(T!$D$2=T!$M$2,O15,IF(T!$D$2=T!$N$2,P15,Q15))</f>
        <v>Give the following parameters.</v>
      </c>
      <c r="C15" s="5"/>
      <c r="D15" s="5"/>
      <c r="E15" s="4"/>
      <c r="F15" s="4"/>
      <c r="G15" s="4"/>
      <c r="H15" s="4"/>
      <c r="I15" s="4"/>
      <c r="J15" s="4"/>
      <c r="K15" s="4"/>
      <c r="L15" s="4"/>
      <c r="M15" s="4"/>
      <c r="N15" s="4"/>
      <c r="O15" s="13" t="s">
        <v>140</v>
      </c>
      <c r="P15" s="10" t="s">
        <v>142</v>
      </c>
      <c r="Q15" s="11" t="s">
        <v>141</v>
      </c>
    </row>
    <row r="16" spans="1:17" ht="15" customHeight="1" x14ac:dyDescent="0.2">
      <c r="A16" s="4"/>
      <c r="B16" s="5"/>
      <c r="C16" s="5"/>
      <c r="D16" s="5"/>
      <c r="E16" s="4"/>
      <c r="F16" s="4"/>
      <c r="G16" s="4"/>
      <c r="H16" s="4"/>
      <c r="I16" s="4"/>
      <c r="J16" s="4"/>
      <c r="K16" s="4"/>
      <c r="L16" s="4"/>
      <c r="M16" s="4"/>
      <c r="N16" s="4"/>
      <c r="P16" s="10"/>
      <c r="Q16" s="11"/>
    </row>
    <row r="17" spans="1:17" ht="15" customHeight="1" x14ac:dyDescent="0.2">
      <c r="A17" s="4"/>
      <c r="B17" s="2" t="str">
        <f>IF(T!$D$2=T!$M$2,O24,IF(T!$D$2=T!$N$2,P24,Q24))</f>
        <v>Sensitivity:</v>
      </c>
      <c r="C17" s="12">
        <f>H12/I12</f>
        <v>0.95999999999999985</v>
      </c>
      <c r="D17" s="5"/>
      <c r="E17" s="4"/>
      <c r="F17" s="4"/>
      <c r="G17" s="4"/>
      <c r="H17" s="4"/>
      <c r="I17" s="4"/>
      <c r="J17" s="4"/>
      <c r="K17" s="4"/>
      <c r="L17" s="4"/>
      <c r="M17" s="4"/>
      <c r="N17" s="4"/>
      <c r="P17" s="10"/>
      <c r="Q17" s="11"/>
    </row>
    <row r="18" spans="1:17" ht="15" customHeight="1" x14ac:dyDescent="0.2">
      <c r="A18" s="4"/>
      <c r="B18" s="2" t="str">
        <f>IF(T!$D$2=T!$M$2,O25,IF(T!$D$2=T!$N$2,P25,Q25))</f>
        <v>False negative rate:</v>
      </c>
      <c r="C18" s="12">
        <f>G12/I12</f>
        <v>4.0000000000000105E-2</v>
      </c>
      <c r="D18" s="5"/>
      <c r="E18" s="4"/>
      <c r="F18" s="4"/>
      <c r="G18" s="4"/>
      <c r="H18" s="4"/>
      <c r="I18" s="4"/>
      <c r="J18" s="4"/>
      <c r="K18" s="4"/>
      <c r="L18" s="4"/>
      <c r="M18" s="4"/>
      <c r="N18" s="4"/>
      <c r="P18" s="10"/>
      <c r="Q18" s="11"/>
    </row>
    <row r="19" spans="1:17" ht="15" customHeight="1" x14ac:dyDescent="0.2">
      <c r="A19" s="4"/>
      <c r="B19" s="2" t="str">
        <f>IF(T!$D$2=T!$M$2,O26,IF(T!$D$2=T!$N$2,P26,Q26))</f>
        <v>Specificity:</v>
      </c>
      <c r="C19" s="12">
        <f>G11/I11</f>
        <v>0.94</v>
      </c>
      <c r="D19" s="5"/>
      <c r="E19" s="4"/>
      <c r="F19" s="4"/>
      <c r="G19" s="4"/>
      <c r="H19" s="4"/>
      <c r="I19" s="4"/>
      <c r="J19" s="4"/>
      <c r="K19" s="4"/>
      <c r="L19" s="4"/>
      <c r="M19" s="4"/>
      <c r="N19" s="4"/>
      <c r="P19" s="10"/>
      <c r="Q19" s="11"/>
    </row>
    <row r="20" spans="1:17" ht="15" customHeight="1" x14ac:dyDescent="0.2">
      <c r="A20" s="4"/>
      <c r="B20" s="2" t="str">
        <f>IF(T!$D$2=T!$M$2,O27,IF(T!$D$2=T!$N$2,P27,Q27))</f>
        <v>False positive rate:</v>
      </c>
      <c r="C20" s="12">
        <f>H11/I11</f>
        <v>6.0000000000000012E-2</v>
      </c>
      <c r="D20" s="5"/>
      <c r="E20" s="4"/>
      <c r="F20" s="4"/>
      <c r="G20" s="4"/>
      <c r="H20" s="4"/>
      <c r="I20" s="4"/>
      <c r="J20" s="4"/>
      <c r="K20" s="4"/>
      <c r="L20" s="4"/>
      <c r="M20" s="4"/>
      <c r="N20" s="4"/>
      <c r="P20" s="10"/>
      <c r="Q20" s="11"/>
    </row>
    <row r="21" spans="1:17" ht="15" customHeight="1" x14ac:dyDescent="0.2">
      <c r="A21" s="4"/>
      <c r="B21" s="2" t="str">
        <f>IF(T!$D$2=T!$M$2,O29,IF(T!$D$2=T!$N$2,P29,Q29))</f>
        <v>Positive predictive value:</v>
      </c>
      <c r="C21" s="12">
        <f>H12/H13</f>
        <v>0.13913043478260867</v>
      </c>
      <c r="D21" s="5"/>
      <c r="E21" s="5"/>
      <c r="F21" s="4"/>
      <c r="G21" s="4"/>
      <c r="H21" s="4"/>
      <c r="I21" s="4"/>
      <c r="J21" s="4"/>
      <c r="K21" s="4"/>
      <c r="L21" s="4"/>
      <c r="M21" s="4"/>
      <c r="N21" s="4"/>
      <c r="P21" s="10"/>
      <c r="Q21" s="11"/>
    </row>
    <row r="22" spans="1:17" ht="15" customHeight="1" x14ac:dyDescent="0.2">
      <c r="A22" s="4"/>
      <c r="B22" s="2" t="str">
        <f>IF(T!$D$2=T!$M$2,O30,IF(T!$D$2=T!$N$2,P30,Q30))</f>
        <v>False alarm rate:</v>
      </c>
      <c r="C22" s="12">
        <f>H11/H13</f>
        <v>0.86086956521739133</v>
      </c>
      <c r="D22" s="5"/>
      <c r="E22" s="5"/>
      <c r="F22" s="4"/>
      <c r="G22" s="4"/>
      <c r="H22" s="4"/>
      <c r="I22" s="4"/>
      <c r="J22" s="4"/>
      <c r="K22" s="4"/>
      <c r="L22" s="4"/>
      <c r="M22" s="4"/>
      <c r="N22" s="4"/>
      <c r="P22" s="10"/>
      <c r="Q22" s="11"/>
    </row>
    <row r="23" spans="1:17" ht="15" customHeight="1" x14ac:dyDescent="0.2">
      <c r="A23" s="4"/>
      <c r="B23" s="2" t="str">
        <f>IF(T!$D$2=T!$M$2,O31,IF(T!$D$2=T!$N$2,P31,Q31))</f>
        <v>Negative predictive value:</v>
      </c>
      <c r="C23" s="12">
        <f>G11/G13</f>
        <v>0.99957035445757259</v>
      </c>
      <c r="D23" s="5"/>
      <c r="E23" s="5"/>
      <c r="F23" s="4"/>
      <c r="G23" s="4"/>
      <c r="H23" s="4"/>
      <c r="I23" s="4"/>
      <c r="J23" s="4"/>
      <c r="K23" s="4"/>
      <c r="L23" s="4"/>
      <c r="M23" s="4"/>
      <c r="N23" s="4"/>
      <c r="P23" s="10"/>
      <c r="Q23" s="11"/>
    </row>
    <row r="24" spans="1:17" ht="15" customHeight="1" x14ac:dyDescent="0.2">
      <c r="A24" s="4"/>
      <c r="B24" s="2" t="str">
        <f>IF(T!$D$2=T!$M$2,O32,IF(T!$D$2=T!$N$2,P32,Q32))</f>
        <v>False reassurance rate:</v>
      </c>
      <c r="C24" s="12">
        <f>G12/G13</f>
        <v>4.2964554242749846E-4</v>
      </c>
      <c r="D24" s="5"/>
      <c r="E24" s="5"/>
      <c r="F24" s="4"/>
      <c r="G24" s="4"/>
      <c r="H24" s="4"/>
      <c r="I24" s="4"/>
      <c r="J24" s="4"/>
      <c r="K24" s="4"/>
      <c r="L24" s="4"/>
      <c r="M24" s="4"/>
      <c r="N24" s="4"/>
      <c r="O24" s="13" t="s">
        <v>35</v>
      </c>
      <c r="P24" s="10" t="s">
        <v>31</v>
      </c>
      <c r="Q24" s="11" t="s">
        <v>20</v>
      </c>
    </row>
    <row r="25" spans="1:17" ht="15" customHeight="1" x14ac:dyDescent="0.2">
      <c r="A25" s="4"/>
      <c r="B25" s="2" t="str">
        <f>IF(T!$D$2=T!$M$2,O33,IF(T!$D$2=T!$N$2,P33,Q33))</f>
        <v>Diagnostic accuracy:</v>
      </c>
      <c r="C25" s="12">
        <f>(G11+H12)/I13</f>
        <v>0.94020000000000004</v>
      </c>
      <c r="D25" s="5"/>
      <c r="E25" s="5"/>
      <c r="F25" s="4"/>
      <c r="G25" s="4"/>
      <c r="H25" s="4"/>
      <c r="I25" s="4"/>
      <c r="J25" s="4"/>
      <c r="K25" s="4"/>
      <c r="L25" s="4"/>
      <c r="M25" s="4"/>
      <c r="N25" s="4"/>
      <c r="O25" s="13" t="s">
        <v>36</v>
      </c>
      <c r="P25" s="10" t="s">
        <v>118</v>
      </c>
      <c r="Q25" s="11" t="s">
        <v>21</v>
      </c>
    </row>
    <row r="26" spans="1:17" ht="15" customHeight="1" x14ac:dyDescent="0.2">
      <c r="A26" s="4"/>
      <c r="B26" s="31"/>
      <c r="C26" s="31"/>
      <c r="D26" s="5"/>
      <c r="E26" s="5"/>
      <c r="F26" s="4"/>
      <c r="G26" s="4"/>
      <c r="H26" s="4"/>
      <c r="I26" s="4"/>
      <c r="J26" s="4"/>
      <c r="K26" s="4"/>
      <c r="L26" s="4"/>
      <c r="M26" s="4"/>
      <c r="N26" s="4"/>
      <c r="O26" s="13" t="s">
        <v>6</v>
      </c>
      <c r="P26" s="10" t="s">
        <v>190</v>
      </c>
      <c r="Q26" s="11" t="s">
        <v>22</v>
      </c>
    </row>
    <row r="27" spans="1:17" ht="15" customHeight="1" x14ac:dyDescent="0.2">
      <c r="A27" s="4"/>
      <c r="B27" s="15" t="str">
        <f>IF(T!$D$2=T!$M$2,O35,IF(T!$D$2=T!$N$2,P35,Q35))</f>
        <v>Questions related to the above test parameters:</v>
      </c>
      <c r="C27" s="5"/>
      <c r="D27" s="5"/>
      <c r="E27" s="5"/>
      <c r="F27" s="4"/>
      <c r="G27" s="4"/>
      <c r="H27" s="4"/>
      <c r="I27" s="4"/>
      <c r="J27" s="4"/>
      <c r="K27" s="4"/>
      <c r="L27" s="4"/>
      <c r="M27" s="4"/>
      <c r="N27" s="4"/>
      <c r="O27" s="13" t="s">
        <v>37</v>
      </c>
      <c r="P27" s="10" t="s">
        <v>119</v>
      </c>
      <c r="Q27" s="11" t="s">
        <v>23</v>
      </c>
    </row>
    <row r="28" spans="1:17" ht="15" customHeight="1" x14ac:dyDescent="0.2">
      <c r="A28" s="4"/>
      <c r="B28" s="4"/>
      <c r="C28" s="4"/>
      <c r="D28" s="5"/>
      <c r="E28" s="4"/>
      <c r="F28" s="4"/>
      <c r="G28" s="4"/>
      <c r="H28" s="4"/>
      <c r="I28" s="4"/>
      <c r="J28" s="4"/>
      <c r="K28" s="4"/>
      <c r="L28" s="4"/>
      <c r="M28" s="4"/>
      <c r="N28" s="4"/>
      <c r="P28" s="10"/>
      <c r="Q28" s="11"/>
    </row>
    <row r="29" spans="1:17" ht="15" customHeight="1" x14ac:dyDescent="0.2">
      <c r="A29" s="4"/>
      <c r="B29" s="24" t="str">
        <f>IF(T!$D$2=T!$M$2,O36,IF(T!$D$2=T!$N$2,P36,Q36))</f>
        <v>What is the probability …</v>
      </c>
      <c r="C29" s="4"/>
      <c r="D29" s="5"/>
      <c r="E29" s="4"/>
      <c r="F29" s="4"/>
      <c r="G29" s="4"/>
      <c r="H29" s="4"/>
      <c r="I29" s="4"/>
      <c r="J29" s="4"/>
      <c r="K29" s="4"/>
      <c r="L29" s="4"/>
      <c r="M29" s="4"/>
      <c r="N29" s="4"/>
      <c r="O29" s="13" t="s">
        <v>38</v>
      </c>
      <c r="P29" s="10" t="s">
        <v>32</v>
      </c>
      <c r="Q29" s="11" t="s">
        <v>24</v>
      </c>
    </row>
    <row r="30" spans="1:17" ht="15" customHeight="1" x14ac:dyDescent="0.2">
      <c r="A30" s="4"/>
      <c r="B30" s="24" t="str">
        <f>IF(T!$D$2=T!$M$2,O37,IF(T!$D$2=T!$N$2,P37,Q37))</f>
        <v>… that a person producing a positive test result is indeed diseased?</v>
      </c>
      <c r="C30" s="25">
        <f>H12/H13</f>
        <v>0.13913043478260867</v>
      </c>
      <c r="D30" s="5"/>
      <c r="E30" s="14" t="str">
        <f>CONCATENATE("= ",SUBSTITUTE(IF(T!$D$2=T!$M$2,O29,IF(T!$D$2=T!$N$2,P29,Q29)),":",""))</f>
        <v>= Positive predictive value</v>
      </c>
      <c r="F30" s="4"/>
      <c r="G30" s="4"/>
      <c r="H30" s="4"/>
      <c r="I30" s="4"/>
      <c r="J30" s="4"/>
      <c r="K30" s="4"/>
      <c r="L30" s="4"/>
      <c r="M30" s="4"/>
      <c r="N30" s="4"/>
      <c r="O30" s="13" t="s">
        <v>39</v>
      </c>
      <c r="P30" s="10" t="s">
        <v>34</v>
      </c>
      <c r="Q30" s="11" t="s">
        <v>25</v>
      </c>
    </row>
    <row r="31" spans="1:17" ht="15" customHeight="1" x14ac:dyDescent="0.2">
      <c r="A31" s="4"/>
      <c r="B31" s="24" t="str">
        <f>IF(T!$D$2=T!$M$2,O38,IF(T!$D$2=T!$N$2,P38,Q38))</f>
        <v>… that a diseased person produces a positive test result?</v>
      </c>
      <c r="C31" s="25">
        <f>H12/I12</f>
        <v>0.95999999999999985</v>
      </c>
      <c r="D31" s="5"/>
      <c r="E31" s="14" t="str">
        <f>CONCATENATE("= ",SUBSTITUTE(IF(T!$D$2=T!$M$2,O24,IF(T!$D$2=T!$N$2,P24,Q24)),":",""))</f>
        <v>= Sensitivity</v>
      </c>
      <c r="F31" s="4"/>
      <c r="G31" s="4"/>
      <c r="H31" s="4"/>
      <c r="I31" s="4"/>
      <c r="J31" s="4"/>
      <c r="K31" s="4"/>
      <c r="L31" s="4"/>
      <c r="M31" s="4"/>
      <c r="N31" s="4"/>
      <c r="O31" s="13" t="s">
        <v>40</v>
      </c>
      <c r="P31" s="10" t="s">
        <v>33</v>
      </c>
      <c r="Q31" s="11" t="s">
        <v>26</v>
      </c>
    </row>
    <row r="32" spans="1:17" ht="15" customHeight="1" x14ac:dyDescent="0.2">
      <c r="A32" s="4"/>
      <c r="B32" s="24" t="str">
        <f>IF(T!$D$2=T!$M$2,O39,IF(T!$D$2=T!$N$2,P39,Q39))</f>
        <v>… that a healthy person is misdiagnosed?</v>
      </c>
      <c r="C32" s="25">
        <f>H11/I11</f>
        <v>6.0000000000000012E-2</v>
      </c>
      <c r="D32" s="5"/>
      <c r="E32" s="14" t="str">
        <f>CONCATENATE("= ",SUBSTITUTE(IF(T!$D$2=T!$M$2,O27,IF(T!$D$2=T!$N$2,P27,Q27)),":",""))</f>
        <v>= False positive rate</v>
      </c>
      <c r="F32" s="4"/>
      <c r="G32" s="4"/>
      <c r="H32" s="4"/>
      <c r="I32" s="4"/>
      <c r="J32" s="4"/>
      <c r="K32" s="4"/>
      <c r="L32" s="4"/>
      <c r="M32" s="4"/>
      <c r="N32" s="4"/>
      <c r="O32" s="13" t="s">
        <v>41</v>
      </c>
      <c r="P32" s="10" t="s">
        <v>126</v>
      </c>
      <c r="Q32" s="11" t="s">
        <v>27</v>
      </c>
    </row>
    <row r="33" spans="1:17" s="13" customFormat="1" ht="15" customHeight="1" x14ac:dyDescent="0.2">
      <c r="A33" s="4"/>
      <c r="B33" s="24" t="str">
        <f>IF(T!$D$2=T!$M$2,O40,IF(T!$D$2=T!$N$2,P40,Q40))</f>
        <v>… that a diseased person is correctly diagnosed?</v>
      </c>
      <c r="C33" s="25">
        <f>H12/I12</f>
        <v>0.95999999999999985</v>
      </c>
      <c r="D33" s="5"/>
      <c r="E33" s="14" t="str">
        <f>CONCATENATE("= ",SUBSTITUTE(IF(T!$D$2=T!$M$2,O24,IF(T!$D$2=T!$N$2,P24,Q24)),":",""))</f>
        <v>= Sensitivity</v>
      </c>
      <c r="F33" s="4"/>
      <c r="G33" s="4"/>
      <c r="H33" s="4"/>
      <c r="I33" s="4"/>
      <c r="J33" s="4"/>
      <c r="K33" s="4"/>
      <c r="L33" s="4"/>
      <c r="M33" s="4"/>
      <c r="N33" s="4"/>
      <c r="O33" s="13" t="s">
        <v>42</v>
      </c>
      <c r="P33" s="10" t="s">
        <v>127</v>
      </c>
      <c r="Q33" s="11" t="s">
        <v>128</v>
      </c>
    </row>
    <row r="34" spans="1:17" s="13" customFormat="1" ht="15" customHeight="1" x14ac:dyDescent="0.2">
      <c r="A34" s="4"/>
      <c r="B34" s="24" t="str">
        <f>IF(T!$D$2=T!$M$2,O41,IF(T!$D$2=T!$N$2,P41,Q41))</f>
        <v>… that a negative test result is false?</v>
      </c>
      <c r="C34" s="25">
        <f>G12/G13</f>
        <v>4.2964554242749846E-4</v>
      </c>
      <c r="D34" s="5"/>
      <c r="E34" s="14" t="str">
        <f>CONCATENATE("= ",SUBSTITUTE(IF(T!$D$2=T!$M$2,O32,IF(T!$D$2=T!$N$2,P32,Q32)),":",""))</f>
        <v>= False reassurance rate</v>
      </c>
      <c r="F34" s="4"/>
      <c r="G34" s="4"/>
      <c r="H34" s="4"/>
      <c r="I34" s="4"/>
      <c r="J34" s="4"/>
      <c r="K34" s="4"/>
      <c r="L34" s="4"/>
      <c r="M34" s="4"/>
      <c r="N34" s="4"/>
    </row>
    <row r="35" spans="1:17" s="13" customFormat="1" ht="15" customHeight="1" x14ac:dyDescent="0.2">
      <c r="A35" s="4"/>
      <c r="B35" s="24" t="str">
        <f>IF(T!$D$2=T!$M$2,O42,IF(T!$D$2=T!$N$2,P42,Q42))</f>
        <v>… that a positive test result is true?</v>
      </c>
      <c r="C35" s="25">
        <f>H12/H13</f>
        <v>0.13913043478260867</v>
      </c>
      <c r="D35" s="5"/>
      <c r="E35" s="14" t="str">
        <f>CONCATENATE("= ",SUBSTITUTE(IF(T!$D$2=T!$M$2,O29,IF(T!$D$2=T!$N$2,P29,Q29)),":",""))</f>
        <v>= Positive predictive value</v>
      </c>
      <c r="F35" s="4"/>
      <c r="G35" s="4"/>
      <c r="H35" s="4"/>
      <c r="I35" s="4"/>
      <c r="J35" s="4"/>
      <c r="K35" s="4"/>
      <c r="L35" s="4"/>
      <c r="M35" s="4"/>
      <c r="N35" s="4"/>
      <c r="O35" s="13" t="s">
        <v>143</v>
      </c>
      <c r="P35" s="10" t="s">
        <v>144</v>
      </c>
      <c r="Q35" s="11" t="s">
        <v>145</v>
      </c>
    </row>
    <row r="36" spans="1:17" s="13" customFormat="1" ht="15" customHeight="1" x14ac:dyDescent="0.2">
      <c r="A36" s="4"/>
      <c r="B36" s="24" t="str">
        <f>IF(T!$D$2=T!$M$2,O43,IF(T!$D$2=T!$N$2,P43,Q43))</f>
        <v>… that a diseased person's the test result is false?</v>
      </c>
      <c r="C36" s="25">
        <f>G12/I12</f>
        <v>4.0000000000000105E-2</v>
      </c>
      <c r="D36" s="5"/>
      <c r="E36" s="14" t="str">
        <f>CONCATENATE("= ",SUBSTITUTE(IF(T!$D$2=T!$M$2,O25,IF(T!$D$2=T!$N$2,P25,Q25)),":",""))</f>
        <v>= False negative rate</v>
      </c>
      <c r="F36" s="4"/>
      <c r="G36" s="4"/>
      <c r="H36" s="4"/>
      <c r="I36" s="4"/>
      <c r="J36" s="4"/>
      <c r="K36" s="4"/>
      <c r="L36" s="4"/>
      <c r="M36" s="4"/>
      <c r="N36" s="4"/>
      <c r="O36" s="13" t="s">
        <v>47</v>
      </c>
      <c r="P36" s="10" t="s">
        <v>58</v>
      </c>
      <c r="Q36" s="11" t="s">
        <v>69</v>
      </c>
    </row>
    <row r="37" spans="1:17" s="13" customFormat="1" ht="15" customHeight="1" x14ac:dyDescent="0.2">
      <c r="A37" s="4"/>
      <c r="B37" s="24" t="str">
        <f>IF(T!$D$2=T!$M$2,O44,IF(T!$D$2=T!$N$2,P44,Q44))</f>
        <v>… that a healthy person's test result reflects the actual state?</v>
      </c>
      <c r="C37" s="25">
        <f>G11/I11</f>
        <v>0.94</v>
      </c>
      <c r="D37" s="5"/>
      <c r="E37" s="14" t="str">
        <f>CONCATENATE("= ",SUBSTITUTE(IF(T!$D$2=T!$M$2,O26,IF(T!$D$2=T!$N$2,P26,Q26)),":",""))</f>
        <v>= Specificity</v>
      </c>
      <c r="F37" s="4"/>
      <c r="G37" s="4"/>
      <c r="H37" s="4"/>
      <c r="I37" s="4"/>
      <c r="J37" s="4"/>
      <c r="K37" s="4"/>
      <c r="L37" s="4"/>
      <c r="M37" s="4"/>
      <c r="N37" s="4"/>
      <c r="O37" s="13" t="s">
        <v>48</v>
      </c>
      <c r="P37" s="10" t="s">
        <v>59</v>
      </c>
      <c r="Q37" s="11" t="s">
        <v>163</v>
      </c>
    </row>
    <row r="38" spans="1:17" s="13" customFormat="1" ht="15" customHeight="1" x14ac:dyDescent="0.2">
      <c r="A38" s="4"/>
      <c r="B38" s="24" t="str">
        <f>IF(T!$D$2=T!$M$2,O45,IF(T!$D$2=T!$N$2,P45,Q45))</f>
        <v>… that a positive test result belongs to a healthy person?</v>
      </c>
      <c r="C38" s="25">
        <f>H11/H13</f>
        <v>0.86086956521739133</v>
      </c>
      <c r="D38" s="5"/>
      <c r="E38" s="14" t="str">
        <f>CONCATENATE("= ",SUBSTITUTE(IF(T!$D$2=T!$M$2,O30,IF(T!$D$2=T!$N$2,P30,Q30)),":",""))</f>
        <v>= False alarm rate</v>
      </c>
      <c r="F38" s="4"/>
      <c r="G38" s="4"/>
      <c r="H38" s="4"/>
      <c r="I38" s="4"/>
      <c r="J38" s="4"/>
      <c r="K38" s="4"/>
      <c r="L38" s="4"/>
      <c r="M38" s="4"/>
      <c r="N38" s="4"/>
      <c r="O38" s="13" t="s">
        <v>49</v>
      </c>
      <c r="P38" s="10" t="s">
        <v>60</v>
      </c>
      <c r="Q38" s="11" t="s">
        <v>164</v>
      </c>
    </row>
    <row r="39" spans="1:17" s="13" customFormat="1" ht="15" customHeight="1" x14ac:dyDescent="0.2">
      <c r="A39" s="4"/>
      <c r="B39" s="3" t="str">
        <f>IF(T!$D$2=T!$M$2,O46,IF(T!$D$2=T!$N$2,P46,Q46))</f>
        <v>… that a negative test result reflects the true state of the person?</v>
      </c>
      <c r="C39" s="25">
        <f>G11/G13</f>
        <v>0.99957035445757259</v>
      </c>
      <c r="D39" s="5"/>
      <c r="E39" s="14" t="str">
        <f>CONCATENATE("= ",SUBSTITUTE(IF(T!$D$2=T!$M$2,O31,IF(T!$D$2=T!$N$2,P31,Q31)),":",""))</f>
        <v>= Negative predictive value</v>
      </c>
      <c r="F39" s="4"/>
      <c r="G39" s="4"/>
      <c r="H39" s="4"/>
      <c r="I39" s="4"/>
      <c r="J39" s="4"/>
      <c r="K39" s="4"/>
      <c r="L39" s="4"/>
      <c r="M39" s="4"/>
      <c r="N39" s="4"/>
      <c r="O39" s="13" t="s">
        <v>50</v>
      </c>
      <c r="P39" s="10" t="s">
        <v>61</v>
      </c>
      <c r="Q39" s="11" t="s">
        <v>70</v>
      </c>
    </row>
    <row r="40" spans="1:17" s="13" customFormat="1" ht="15" customHeight="1" x14ac:dyDescent="0.2">
      <c r="A40" s="4"/>
      <c r="B40" s="5"/>
      <c r="C40" s="5"/>
      <c r="D40" s="5"/>
      <c r="E40" s="5"/>
      <c r="F40" s="4"/>
      <c r="G40" s="4"/>
      <c r="H40" s="4"/>
      <c r="I40" s="4"/>
      <c r="J40" s="4"/>
      <c r="K40" s="4"/>
      <c r="L40" s="4"/>
      <c r="M40" s="4"/>
      <c r="N40" s="4"/>
      <c r="O40" s="13" t="s">
        <v>51</v>
      </c>
      <c r="P40" s="10" t="s">
        <v>62</v>
      </c>
      <c r="Q40" s="11" t="s">
        <v>165</v>
      </c>
    </row>
    <row r="41" spans="1:17" s="13" customFormat="1" ht="15" customHeight="1" x14ac:dyDescent="0.2">
      <c r="A41" s="4"/>
      <c r="B41" s="15" t="str">
        <f>IF(T!$D$2=T!$M$2,O48,IF(T!$D$2=T!$N$2,P48,Q48))</f>
        <v>Further question: odds, likelihood ratios</v>
      </c>
      <c r="C41" s="5"/>
      <c r="D41" s="5"/>
      <c r="E41" s="5"/>
      <c r="F41" s="4"/>
      <c r="G41" s="4"/>
      <c r="H41" s="4"/>
      <c r="I41" s="4"/>
      <c r="J41" s="4"/>
      <c r="K41" s="4"/>
      <c r="L41" s="4"/>
      <c r="M41" s="4"/>
      <c r="N41" s="4"/>
      <c r="O41" s="13" t="s">
        <v>52</v>
      </c>
      <c r="P41" s="10" t="s">
        <v>63</v>
      </c>
      <c r="Q41" s="11" t="s">
        <v>71</v>
      </c>
    </row>
    <row r="42" spans="1:17" s="13" customFormat="1" ht="15" customHeight="1" x14ac:dyDescent="0.2">
      <c r="A42" s="4"/>
      <c r="B42" s="4"/>
      <c r="C42" s="4"/>
      <c r="D42" s="5"/>
      <c r="E42" s="4"/>
      <c r="F42" s="4"/>
      <c r="G42" s="4"/>
      <c r="H42" s="4"/>
      <c r="I42" s="4"/>
      <c r="J42" s="4"/>
      <c r="K42" s="4"/>
      <c r="L42" s="4"/>
      <c r="M42" s="4"/>
      <c r="N42" s="4"/>
      <c r="O42" s="13" t="s">
        <v>53</v>
      </c>
      <c r="P42" s="10" t="s">
        <v>64</v>
      </c>
      <c r="Q42" s="11" t="s">
        <v>72</v>
      </c>
    </row>
    <row r="43" spans="1:17" s="13" customFormat="1" ht="15" customHeight="1" x14ac:dyDescent="0.2">
      <c r="A43" s="4"/>
      <c r="B43" s="24" t="str">
        <f>IF(T!$D$2=T!$M$2,O50,IF(T!$D$2=T!$N$2,P50,Q50))</f>
        <v>What is the odds that a (randomly selected) person has celiac disease?</v>
      </c>
      <c r="C43" s="25">
        <f>I12/I11</f>
        <v>1.0101010101010102E-2</v>
      </c>
      <c r="D43" s="5"/>
      <c r="E43" s="4"/>
      <c r="F43" s="4"/>
      <c r="G43" s="4"/>
      <c r="H43" s="4"/>
      <c r="I43" s="4"/>
      <c r="J43" s="4"/>
      <c r="K43" s="4"/>
      <c r="L43" s="4"/>
      <c r="M43" s="4"/>
      <c r="N43" s="4"/>
      <c r="O43" s="13" t="s">
        <v>54</v>
      </c>
      <c r="P43" s="10" t="s">
        <v>65</v>
      </c>
      <c r="Q43" s="11" t="s">
        <v>166</v>
      </c>
    </row>
    <row r="44" spans="1:17" s="13" customFormat="1" ht="15" customHeight="1" x14ac:dyDescent="0.2">
      <c r="A44" s="4"/>
      <c r="B44" s="24" t="str">
        <f>IF(T!$D$2=T!$M$2,O51,IF(T!$D$2=T!$N$2,P51,Q51))</f>
        <v>What is the positive likelihood-ratio of the IgA test?</v>
      </c>
      <c r="C44" s="25">
        <f>C17/C20</f>
        <v>15.999999999999995</v>
      </c>
      <c r="D44" s="5"/>
      <c r="E44" s="14"/>
      <c r="F44" s="4"/>
      <c r="G44" s="4"/>
      <c r="H44" s="4"/>
      <c r="I44" s="4"/>
      <c r="J44" s="4"/>
      <c r="K44" s="4"/>
      <c r="L44" s="4"/>
      <c r="M44" s="4"/>
      <c r="N44" s="4"/>
      <c r="O44" s="13" t="s">
        <v>55</v>
      </c>
      <c r="P44" s="10" t="s">
        <v>66</v>
      </c>
      <c r="Q44" s="11" t="s">
        <v>167</v>
      </c>
    </row>
    <row r="45" spans="1:17" s="13" customFormat="1" ht="15" customHeight="1" x14ac:dyDescent="0.2">
      <c r="A45" s="4"/>
      <c r="B45" s="24" t="str">
        <f>IF(T!$D$2=T!$M$2,O52,IF(T!$D$2=T!$N$2,P52,Q52))</f>
        <v>What is the negative likelihood-ratio of the IgA test?</v>
      </c>
      <c r="C45" s="25">
        <f>C18/C19</f>
        <v>4.2553191489361819E-2</v>
      </c>
      <c r="D45" s="5"/>
      <c r="E45" s="14"/>
      <c r="F45" s="4"/>
      <c r="G45" s="4"/>
      <c r="H45" s="4"/>
      <c r="I45" s="4"/>
      <c r="J45" s="4"/>
      <c r="K45" s="4"/>
      <c r="L45" s="4"/>
      <c r="M45" s="4"/>
      <c r="N45" s="4"/>
      <c r="O45" s="13" t="s">
        <v>56</v>
      </c>
      <c r="P45" s="10" t="s">
        <v>67</v>
      </c>
      <c r="Q45" s="11" t="s">
        <v>73</v>
      </c>
    </row>
    <row r="46" spans="1:17" s="13" customFormat="1" ht="15" customHeight="1" x14ac:dyDescent="0.2">
      <c r="A46" s="4"/>
      <c r="B46" s="24" t="str">
        <f>IF(T!$D$2=T!$M$2,O53,IF(T!$D$2=T!$N$2,P53,Q53))</f>
        <v>What is the odds of a patient being diseased, if the IgA test result is positive?</v>
      </c>
      <c r="C46" s="25">
        <f>C43*C44</f>
        <v>0.16161616161616157</v>
      </c>
      <c r="D46" s="5"/>
      <c r="E46" s="14"/>
      <c r="F46" s="4"/>
      <c r="G46" s="4"/>
      <c r="H46" s="4"/>
      <c r="I46" s="4"/>
      <c r="J46" s="4"/>
      <c r="K46" s="4"/>
      <c r="L46" s="4"/>
      <c r="M46" s="4"/>
      <c r="N46" s="4"/>
      <c r="O46" s="13" t="s">
        <v>57</v>
      </c>
      <c r="P46" s="10" t="s">
        <v>68</v>
      </c>
      <c r="Q46" s="11" t="s">
        <v>168</v>
      </c>
    </row>
    <row r="47" spans="1:17" s="13" customFormat="1" ht="15" customHeight="1" x14ac:dyDescent="0.2">
      <c r="A47" s="4"/>
      <c r="B47" s="24" t="str">
        <f>IF(T!$D$2=T!$M$2,O54,IF(T!$D$2=T!$N$2,P54,Q54))</f>
        <v>What is the probability of a patient being diseased, if the IgA test result is positive?</v>
      </c>
      <c r="C47" s="25">
        <f>C46/(1+C46)</f>
        <v>0.13913043478260867</v>
      </c>
      <c r="D47" s="5"/>
      <c r="E47" s="14"/>
      <c r="F47" s="4"/>
      <c r="G47" s="4"/>
      <c r="H47" s="4"/>
      <c r="I47" s="4"/>
      <c r="J47" s="4"/>
      <c r="K47" s="4"/>
      <c r="L47" s="4"/>
      <c r="M47" s="4"/>
      <c r="N47" s="4"/>
    </row>
    <row r="48" spans="1:17" s="13" customFormat="1" ht="15" customHeight="1" x14ac:dyDescent="0.2">
      <c r="A48" s="4"/>
      <c r="B48" s="24" t="str">
        <f>IF(T!$D$2=T!$M$2,O55,IF(T!$D$2=T!$N$2,P55,Q55))</f>
        <v>What is the odds of a patient being diseased, if the IgA test result is negative?</v>
      </c>
      <c r="C48" s="25">
        <f>C43*C45</f>
        <v>4.2983021706426085E-4</v>
      </c>
      <c r="D48" s="5"/>
      <c r="E48" s="14"/>
      <c r="F48" s="4"/>
      <c r="G48" s="4"/>
      <c r="H48" s="4"/>
      <c r="I48" s="4"/>
      <c r="J48" s="4"/>
      <c r="K48" s="4"/>
      <c r="L48" s="4"/>
      <c r="M48" s="4"/>
      <c r="N48" s="4"/>
      <c r="O48" s="13" t="s">
        <v>186</v>
      </c>
      <c r="P48" s="10" t="s">
        <v>130</v>
      </c>
      <c r="Q48" s="11" t="s">
        <v>129</v>
      </c>
    </row>
    <row r="49" spans="1:17" s="13" customFormat="1" ht="15" customHeight="1" x14ac:dyDescent="0.2">
      <c r="A49" s="4"/>
      <c r="B49" s="3" t="str">
        <f>IF(T!$D$2=T!$M$2,O56,IF(T!$D$2=T!$N$2,P56,Q56))</f>
        <v>What is the probability of a patient being diseased, if the IgA test result is negative?</v>
      </c>
      <c r="C49" s="25">
        <f>C48/(1+C48)</f>
        <v>4.2964554242749857E-4</v>
      </c>
      <c r="D49" s="5"/>
      <c r="E49" s="14"/>
      <c r="F49" s="4"/>
      <c r="G49" s="4"/>
      <c r="H49" s="4"/>
      <c r="I49" s="4"/>
      <c r="J49" s="4"/>
      <c r="K49" s="4"/>
      <c r="L49" s="4"/>
      <c r="M49" s="4"/>
      <c r="N49" s="4"/>
      <c r="P49" s="10"/>
      <c r="Q49" s="11"/>
    </row>
    <row r="50" spans="1:17" s="13" customFormat="1" ht="15" customHeight="1" x14ac:dyDescent="0.2">
      <c r="A50" s="4"/>
      <c r="B50" s="4"/>
      <c r="C50" s="4"/>
      <c r="D50" s="5"/>
      <c r="E50" s="14"/>
      <c r="F50" s="4"/>
      <c r="G50" s="4"/>
      <c r="H50" s="4"/>
      <c r="I50" s="4"/>
      <c r="J50" s="4"/>
      <c r="K50" s="4"/>
      <c r="L50" s="4"/>
      <c r="M50" s="4"/>
      <c r="N50" s="4"/>
      <c r="O50" s="13" t="s">
        <v>187</v>
      </c>
      <c r="P50" s="10" t="s">
        <v>149</v>
      </c>
      <c r="Q50" s="11" t="s">
        <v>150</v>
      </c>
    </row>
    <row r="51" spans="1:17" s="13" customFormat="1" ht="30" customHeight="1" x14ac:dyDescent="0.2">
      <c r="A51" s="4"/>
      <c r="B51" s="2" t="str">
        <f>IF(T!$D$2=T!$M$2,O59,IF(T!$D$2=T!$N$2,P59,Q59))</f>
        <v>Type 1 diabetes mellitus is a risk factor for celiac disease, 
the extent of which is shown in the observational results reported in the table below.</v>
      </c>
      <c r="C51" s="14"/>
      <c r="D51" s="5"/>
      <c r="E51" s="14"/>
      <c r="F51" s="4"/>
      <c r="G51" s="4"/>
      <c r="H51" s="4"/>
      <c r="I51" s="4"/>
      <c r="J51" s="4"/>
      <c r="K51" s="4"/>
      <c r="L51" s="4"/>
      <c r="M51" s="4"/>
      <c r="N51" s="4"/>
      <c r="O51" s="13" t="s">
        <v>146</v>
      </c>
      <c r="P51" s="10" t="s">
        <v>151</v>
      </c>
      <c r="Q51" s="11" t="s">
        <v>153</v>
      </c>
    </row>
    <row r="52" spans="1:17" s="13" customFormat="1" x14ac:dyDescent="0.2">
      <c r="A52" s="4"/>
      <c r="B52" s="4"/>
      <c r="C52" s="4"/>
      <c r="D52" s="5"/>
      <c r="E52" s="5"/>
      <c r="F52" s="5"/>
      <c r="G52" s="5"/>
      <c r="H52" s="5"/>
      <c r="I52" s="4"/>
      <c r="J52" s="4"/>
      <c r="K52" s="4"/>
      <c r="L52" s="4"/>
      <c r="M52" s="4"/>
      <c r="N52" s="4"/>
      <c r="O52" s="13" t="s">
        <v>147</v>
      </c>
      <c r="P52" s="10" t="s">
        <v>152</v>
      </c>
      <c r="Q52" s="11" t="s">
        <v>154</v>
      </c>
    </row>
    <row r="53" spans="1:17" s="13" customFormat="1" ht="30" customHeight="1" x14ac:dyDescent="0.2">
      <c r="A53" s="4"/>
      <c r="B53" s="4"/>
      <c r="C53" s="4"/>
      <c r="D53" s="5"/>
      <c r="E53" s="5"/>
      <c r="F53" s="5"/>
      <c r="G53" s="54" t="str">
        <f>IF(T!$D$2=T!$M$2,O60,IF(T!$D$2=T!$N$2,P60,Q60))</f>
        <v>risk factor: 
type 1 diabetes mellitus</v>
      </c>
      <c r="H53" s="59"/>
      <c r="I53" s="57" t="str">
        <f>IF(T!$D$2=T!$M$2,O14,IF(T!$D$2=T!$N$2,P14,Q14))</f>
        <v>margin sum</v>
      </c>
      <c r="J53" s="4"/>
      <c r="K53" s="4"/>
      <c r="L53" s="4"/>
      <c r="M53" s="4"/>
      <c r="N53" s="4"/>
      <c r="O53" s="13" t="s">
        <v>188</v>
      </c>
      <c r="P53" s="10" t="s">
        <v>156</v>
      </c>
      <c r="Q53" s="11" t="s">
        <v>169</v>
      </c>
    </row>
    <row r="54" spans="1:17" s="13" customFormat="1" ht="15" customHeight="1" thickBot="1" x14ac:dyDescent="0.25">
      <c r="A54" s="4"/>
      <c r="B54" s="4"/>
      <c r="C54" s="4"/>
      <c r="D54" s="5"/>
      <c r="E54" s="5"/>
      <c r="F54" s="5"/>
      <c r="G54" s="35" t="str">
        <f>IF(T!$D$2=T!$M$2,O61,IF(T!$D$2=T!$N$2,P61,Q61))</f>
        <v>absent</v>
      </c>
      <c r="H54" s="35" t="str">
        <f>IF(T!$D$2=T!$M$2,O62,IF(T!$D$2=T!$N$2,P62,Q62))</f>
        <v>present</v>
      </c>
      <c r="I54" s="58"/>
      <c r="J54" s="4"/>
      <c r="K54" s="4"/>
      <c r="L54" s="4"/>
      <c r="M54" s="4"/>
      <c r="N54" s="4"/>
      <c r="O54" s="13" t="s">
        <v>148</v>
      </c>
      <c r="P54" s="10" t="s">
        <v>157</v>
      </c>
      <c r="Q54" s="11" t="s">
        <v>170</v>
      </c>
    </row>
    <row r="55" spans="1:17" s="13" customFormat="1" ht="15" customHeight="1" x14ac:dyDescent="0.2">
      <c r="A55" s="4"/>
      <c r="B55" s="4"/>
      <c r="C55" s="4"/>
      <c r="D55" s="5"/>
      <c r="E55" s="57" t="str">
        <f>IF(T!$D$2=T!$M$2,O8,IF(T!$D$2=T!$N$2,P8,Q8))</f>
        <v>true condition 
(celiac disease)</v>
      </c>
      <c r="F55" s="34" t="str">
        <f>IF(T!$D$2=T!$M$2,O9,IF(T!$D$2=T!$N$2,P9,Q9))</f>
        <v>healthy</v>
      </c>
      <c r="G55" s="38">
        <v>8364</v>
      </c>
      <c r="H55" s="39">
        <v>1140</v>
      </c>
      <c r="I55" s="18">
        <f>G55+H55</f>
        <v>9504</v>
      </c>
      <c r="J55" s="4"/>
      <c r="K55" s="4"/>
      <c r="L55" s="4"/>
      <c r="M55" s="4"/>
      <c r="N55" s="4"/>
      <c r="O55" s="13" t="s">
        <v>189</v>
      </c>
      <c r="P55" s="10" t="s">
        <v>158</v>
      </c>
      <c r="Q55" s="11" t="s">
        <v>171</v>
      </c>
    </row>
    <row r="56" spans="1:17" s="13" customFormat="1" ht="15" customHeight="1" thickBot="1" x14ac:dyDescent="0.25">
      <c r="A56" s="4"/>
      <c r="B56" s="4"/>
      <c r="C56" s="4"/>
      <c r="D56" s="5"/>
      <c r="E56" s="58"/>
      <c r="F56" s="34" t="str">
        <f>IF(T!$D$2=T!$M$2,O10,IF(T!$D$2=T!$N$2,P10,Q10))</f>
        <v>diseased</v>
      </c>
      <c r="G56" s="40">
        <v>36</v>
      </c>
      <c r="H56" s="41">
        <v>60</v>
      </c>
      <c r="I56" s="18">
        <f>G56+H56</f>
        <v>96</v>
      </c>
      <c r="J56" s="4"/>
      <c r="K56" s="4"/>
      <c r="L56" s="4"/>
      <c r="M56" s="4"/>
      <c r="N56" s="4"/>
      <c r="O56" s="13" t="s">
        <v>155</v>
      </c>
      <c r="P56" s="10" t="s">
        <v>159</v>
      </c>
      <c r="Q56" s="11" t="s">
        <v>172</v>
      </c>
    </row>
    <row r="57" spans="1:17" s="13" customFormat="1" ht="15" customHeight="1" x14ac:dyDescent="0.2">
      <c r="A57" s="4"/>
      <c r="B57" s="4"/>
      <c r="C57" s="4"/>
      <c r="D57" s="5"/>
      <c r="E57" s="54" t="str">
        <f>IF(T!$D$2=T!$M$2,O14,IF(T!$D$2=T!$N$2,P14,Q14))</f>
        <v>margin sum</v>
      </c>
      <c r="F57" s="59"/>
      <c r="G57" s="21">
        <f>G56+G55</f>
        <v>8400</v>
      </c>
      <c r="H57" s="21">
        <f>H56+H55</f>
        <v>1200</v>
      </c>
      <c r="I57" s="22">
        <f>SUM(G55:H56)</f>
        <v>9600</v>
      </c>
      <c r="J57" s="4"/>
      <c r="K57" s="4"/>
      <c r="L57" s="4"/>
      <c r="M57" s="4"/>
      <c r="N57" s="4"/>
      <c r="P57" s="10"/>
      <c r="Q57" s="11"/>
    </row>
    <row r="58" spans="1:17" s="13" customFormat="1" ht="15" customHeight="1" x14ac:dyDescent="0.2">
      <c r="A58" s="4"/>
      <c r="B58" s="4"/>
      <c r="C58" s="4"/>
      <c r="D58" s="5"/>
      <c r="E58" s="4"/>
      <c r="F58" s="4"/>
      <c r="G58" s="4"/>
      <c r="H58" s="4"/>
      <c r="I58" s="4"/>
      <c r="J58" s="4"/>
      <c r="K58" s="4"/>
      <c r="L58" s="4"/>
      <c r="M58" s="4"/>
      <c r="N58" s="4"/>
      <c r="P58" s="10"/>
      <c r="Q58" s="11"/>
    </row>
    <row r="59" spans="1:17" s="13" customFormat="1" ht="15" customHeight="1" x14ac:dyDescent="0.2">
      <c r="A59" s="4"/>
      <c r="B59" s="36" t="str">
        <f>IF(T!$D$2=T!$M$2,O64,IF(T!$D$2=T!$N$2,P64,Q64))</f>
        <v>What are the odds of celiac disease in someone with diabetes?</v>
      </c>
      <c r="C59" s="25">
        <f>H56/H55</f>
        <v>5.2631578947368418E-2</v>
      </c>
      <c r="D59" s="5"/>
      <c r="E59" s="4"/>
      <c r="F59" s="4"/>
      <c r="G59" s="4"/>
      <c r="H59" s="4"/>
      <c r="I59" s="4"/>
      <c r="J59" s="4"/>
      <c r="K59" s="4"/>
      <c r="L59" s="4"/>
      <c r="M59" s="4"/>
      <c r="N59" s="4"/>
      <c r="O59" s="13" t="s">
        <v>173</v>
      </c>
      <c r="P59" s="10" t="s">
        <v>175</v>
      </c>
      <c r="Q59" s="11" t="s">
        <v>174</v>
      </c>
    </row>
    <row r="60" spans="1:17" s="13" customFormat="1" ht="30" customHeight="1" x14ac:dyDescent="0.2">
      <c r="A60" s="4"/>
      <c r="B60" s="36" t="str">
        <f>IF(T!$D$2=T!$M$2,O65,IF(T!$D$2=T!$N$2,P65,Q65))</f>
        <v>What are the odds of celiac disease in someone without diabetes?</v>
      </c>
      <c r="C60" s="25">
        <f>G56/G55</f>
        <v>4.30416068866571E-3</v>
      </c>
      <c r="D60" s="5"/>
      <c r="E60" s="4"/>
      <c r="F60" s="4"/>
      <c r="G60" s="4"/>
      <c r="H60" s="4"/>
      <c r="I60" s="4"/>
      <c r="J60" s="4"/>
      <c r="K60" s="4"/>
      <c r="L60" s="4"/>
      <c r="M60" s="4"/>
      <c r="N60" s="4"/>
      <c r="O60" s="1" t="s">
        <v>160</v>
      </c>
      <c r="P60" s="10" t="s">
        <v>131</v>
      </c>
      <c r="Q60" s="8" t="s">
        <v>161</v>
      </c>
    </row>
    <row r="61" spans="1:17" s="13" customFormat="1" ht="30" customHeight="1" x14ac:dyDescent="0.2">
      <c r="A61" s="4"/>
      <c r="B61" s="36" t="str">
        <f>IF(T!$D$2=T!$M$2,O66,IF(T!$D$2=T!$N$2,P66,Q66))</f>
        <v>What is the odds ratio (OR) of celiac disease in people with diabetes compared to people without diabetes?</v>
      </c>
      <c r="C61" s="25">
        <f>C59/C60</f>
        <v>12.228070175438596</v>
      </c>
      <c r="D61" s="5"/>
      <c r="E61" s="4"/>
      <c r="F61" s="4"/>
      <c r="G61" s="4"/>
      <c r="H61" s="4"/>
      <c r="I61" s="4"/>
      <c r="J61" s="4"/>
      <c r="K61" s="4"/>
      <c r="L61" s="4"/>
      <c r="M61" s="4"/>
      <c r="N61" s="4"/>
      <c r="O61" s="13" t="s">
        <v>176</v>
      </c>
      <c r="P61" s="10" t="s">
        <v>178</v>
      </c>
      <c r="Q61" s="11" t="s">
        <v>180</v>
      </c>
    </row>
    <row r="62" spans="1:17" s="13" customFormat="1" ht="15" customHeight="1" x14ac:dyDescent="0.2">
      <c r="A62" s="4"/>
      <c r="B62" s="36" t="str">
        <f>IF(T!$D$2=T!$M$2,O67,IF(T!$D$2=T!$N$2,P67,Q67))</f>
        <v>What is the risk (probability) of celiac disease in people with diabetes?</v>
      </c>
      <c r="C62" s="25">
        <f>H56/H57</f>
        <v>0.05</v>
      </c>
      <c r="D62" s="5"/>
      <c r="E62" s="4"/>
      <c r="F62" s="4"/>
      <c r="G62" s="4"/>
      <c r="H62" s="4"/>
      <c r="I62" s="4"/>
      <c r="J62" s="4"/>
      <c r="K62" s="4"/>
      <c r="L62" s="4"/>
      <c r="M62" s="4"/>
      <c r="N62" s="4"/>
      <c r="O62" s="13" t="s">
        <v>177</v>
      </c>
      <c r="P62" s="10" t="s">
        <v>179</v>
      </c>
      <c r="Q62" s="11" t="s">
        <v>181</v>
      </c>
    </row>
    <row r="63" spans="1:17" s="13" customFormat="1" ht="15" customHeight="1" x14ac:dyDescent="0.2">
      <c r="A63" s="4"/>
      <c r="B63" s="36" t="str">
        <f>IF(T!$D$2=T!$M$2,O68,IF(T!$D$2=T!$N$2,P68,Q68))</f>
        <v>What is the risk of celiac disease in people without diabetes?</v>
      </c>
      <c r="C63" s="25">
        <f>G56/G57</f>
        <v>4.2857142857142859E-3</v>
      </c>
      <c r="D63" s="5"/>
      <c r="E63" s="4"/>
      <c r="F63" s="4"/>
      <c r="G63" s="4"/>
      <c r="H63" s="4"/>
      <c r="I63" s="4"/>
      <c r="J63" s="4"/>
      <c r="K63" s="4"/>
      <c r="L63" s="4"/>
      <c r="M63" s="4"/>
      <c r="N63" s="4"/>
    </row>
    <row r="64" spans="1:17" s="13" customFormat="1" ht="15" customHeight="1" x14ac:dyDescent="0.2">
      <c r="A64" s="4"/>
      <c r="B64" s="2" t="str">
        <f>IF(T!$D$2=T!$M$2,O69,IF(T!$D$2=T!$N$2,P69,Q69))</f>
        <v>What is the risk ratio (RR) of celiac disease in people with diabetes compared to people without diabetes?</v>
      </c>
      <c r="C64" s="25">
        <f>C62/C63</f>
        <v>11.666666666666666</v>
      </c>
      <c r="D64" s="5"/>
      <c r="E64" s="4"/>
      <c r="F64" s="4"/>
      <c r="G64" s="4"/>
      <c r="H64" s="4"/>
      <c r="I64" s="4"/>
      <c r="J64" s="4"/>
      <c r="K64" s="4"/>
      <c r="L64" s="4"/>
      <c r="M64" s="4"/>
      <c r="N64" s="4"/>
      <c r="O64" s="13" t="s">
        <v>193</v>
      </c>
      <c r="P64" s="10" t="s">
        <v>192</v>
      </c>
      <c r="Q64" s="11" t="s">
        <v>191</v>
      </c>
    </row>
    <row r="65" spans="1:17" s="13" customFormat="1" ht="15" customHeight="1" x14ac:dyDescent="0.2">
      <c r="A65" s="4"/>
      <c r="B65" s="5"/>
      <c r="C65" s="4"/>
      <c r="D65" s="5"/>
      <c r="E65" s="4"/>
      <c r="F65" s="4"/>
      <c r="G65" s="4"/>
      <c r="H65" s="4"/>
      <c r="I65" s="4"/>
      <c r="J65" s="4"/>
      <c r="K65" s="4"/>
      <c r="L65" s="4"/>
      <c r="M65" s="4"/>
      <c r="N65" s="4"/>
      <c r="O65" s="13" t="s">
        <v>185</v>
      </c>
      <c r="P65" s="10" t="s">
        <v>197</v>
      </c>
      <c r="Q65" s="11" t="s">
        <v>198</v>
      </c>
    </row>
    <row r="66" spans="1:17" s="13" customFormat="1" ht="15" customHeight="1" x14ac:dyDescent="0.2">
      <c r="A66" s="4"/>
      <c r="B66" s="36" t="str">
        <f>IF(T!$D$2=T!$M$2,O71,IF(T!$D$2=T!$N$2,P71,Q71))</f>
        <v>What is the probability of not having the risk factor (i.e. diabetes) among non-celiac people?</v>
      </c>
      <c r="C66" s="25">
        <f>G55/I55</f>
        <v>0.88005050505050508</v>
      </c>
      <c r="D66" s="5"/>
      <c r="E66" s="4"/>
      <c r="F66" s="4"/>
      <c r="G66" s="4"/>
      <c r="H66" s="4"/>
      <c r="I66" s="4"/>
      <c r="J66" s="4"/>
      <c r="K66" s="4"/>
      <c r="L66" s="4"/>
      <c r="M66" s="4"/>
      <c r="N66" s="4"/>
      <c r="O66" s="13" t="s">
        <v>194</v>
      </c>
      <c r="P66" s="10" t="s">
        <v>195</v>
      </c>
      <c r="Q66" s="11" t="s">
        <v>196</v>
      </c>
    </row>
    <row r="67" spans="1:17" s="13" customFormat="1" ht="30" customHeight="1" x14ac:dyDescent="0.2">
      <c r="A67" s="4"/>
      <c r="B67" s="36" t="str">
        <f>IF(T!$D$2=T!$M$2,O72,IF(T!$D$2=T!$N$2,P72,Q72))</f>
        <v>What would the previous indicator be referred to as if it was not a risk factor but a diagnostic test result?</v>
      </c>
      <c r="C67" s="25" t="str">
        <f>LEFT(B19,LEN(B19)-1)</f>
        <v>Specificity</v>
      </c>
      <c r="D67" s="5"/>
      <c r="E67" s="4"/>
      <c r="F67" s="4"/>
      <c r="G67" s="4"/>
      <c r="H67" s="4"/>
      <c r="I67" s="4"/>
      <c r="J67" s="4"/>
      <c r="K67" s="4"/>
      <c r="L67" s="4"/>
      <c r="M67" s="4"/>
      <c r="N67" s="4"/>
      <c r="O67" s="13" t="s">
        <v>199</v>
      </c>
      <c r="P67" s="10" t="s">
        <v>202</v>
      </c>
      <c r="Q67" s="11" t="s">
        <v>203</v>
      </c>
    </row>
    <row r="68" spans="1:17" s="13" customFormat="1" ht="15" customHeight="1" x14ac:dyDescent="0.2">
      <c r="A68" s="4"/>
      <c r="B68" s="36" t="str">
        <f>IF(T!$D$2=T!$M$2,O73,IF(T!$D$2=T!$N$2,P73,Q73))</f>
        <v>What is the probability of the presence of the risk factor among people with celiac disease?</v>
      </c>
      <c r="C68" s="25">
        <f>H56/I56</f>
        <v>0.625</v>
      </c>
      <c r="D68" s="5"/>
      <c r="E68" s="4"/>
      <c r="F68" s="4"/>
      <c r="G68" s="4"/>
      <c r="H68" s="4"/>
      <c r="I68" s="4"/>
      <c r="J68" s="4"/>
      <c r="K68" s="4"/>
      <c r="L68" s="4"/>
      <c r="M68" s="4"/>
      <c r="N68" s="4"/>
      <c r="O68" s="13" t="s">
        <v>200</v>
      </c>
      <c r="P68" s="10" t="s">
        <v>204</v>
      </c>
      <c r="Q68" s="11" t="s">
        <v>207</v>
      </c>
    </row>
    <row r="69" spans="1:17" s="13" customFormat="1" ht="30" customHeight="1" x14ac:dyDescent="0.2">
      <c r="A69" s="4"/>
      <c r="B69" s="36" t="str">
        <f>IF(T!$D$2=T!$M$2,O74,IF(T!$D$2=T!$N$2,P74,Q74))</f>
        <v>What would the previous indicator be referred to as if it was not a risk factor but a diagnostic test result?</v>
      </c>
      <c r="C69" s="25" t="str">
        <f>LEFT(B17,LEN(B17)-1)</f>
        <v>Sensitivity</v>
      </c>
      <c r="D69" s="5"/>
      <c r="E69" s="4"/>
      <c r="F69" s="4"/>
      <c r="G69" s="4"/>
      <c r="H69" s="4"/>
      <c r="I69" s="4"/>
      <c r="J69" s="4"/>
      <c r="K69" s="4"/>
      <c r="L69" s="4"/>
      <c r="M69" s="4"/>
      <c r="N69" s="4"/>
      <c r="O69" s="13" t="s">
        <v>201</v>
      </c>
      <c r="P69" s="10" t="s">
        <v>205</v>
      </c>
      <c r="Q69" s="11" t="s">
        <v>206</v>
      </c>
    </row>
    <row r="70" spans="1:17" s="13" customFormat="1" ht="15" customHeight="1" x14ac:dyDescent="0.2">
      <c r="A70" s="4"/>
      <c r="B70" s="36" t="str">
        <f>IF(T!$D$2=T!$M$2,O75,IF(T!$D$2=T!$N$2,P75,Q75))</f>
        <v>What is the LR+ value for celiac disease?</v>
      </c>
      <c r="C70" s="25">
        <f>C68/(1-C66)</f>
        <v>5.2105263157894752</v>
      </c>
      <c r="D70" s="5"/>
      <c r="E70" s="4"/>
      <c r="F70" s="4"/>
      <c r="G70" s="4"/>
      <c r="H70" s="4"/>
      <c r="I70" s="4"/>
      <c r="J70" s="4"/>
      <c r="K70" s="4"/>
      <c r="L70" s="4"/>
      <c r="M70" s="4"/>
      <c r="N70" s="4"/>
    </row>
    <row r="71" spans="1:17" s="13" customFormat="1" ht="15" customHeight="1" x14ac:dyDescent="0.2">
      <c r="A71" s="4"/>
      <c r="B71" s="2" t="str">
        <f>IF(T!$D$2=T!$M$2,O76,IF(T!$D$2=T!$N$2,P76,Q76))</f>
        <v>What is the LR– value for celiac disease?</v>
      </c>
      <c r="C71" s="25">
        <f>(1-C68)/C66</f>
        <v>0.42611190817790529</v>
      </c>
      <c r="D71" s="5"/>
      <c r="E71" s="4"/>
      <c r="F71" s="4"/>
      <c r="G71" s="4"/>
      <c r="H71" s="4"/>
      <c r="I71" s="4"/>
      <c r="J71" s="4"/>
      <c r="K71" s="4"/>
      <c r="L71" s="4"/>
      <c r="M71" s="4"/>
      <c r="N71" s="4"/>
      <c r="O71" s="13" t="s">
        <v>208</v>
      </c>
      <c r="P71" s="10" t="s">
        <v>214</v>
      </c>
      <c r="Q71" s="11" t="s">
        <v>209</v>
      </c>
    </row>
    <row r="72" spans="1:17" ht="15" customHeight="1" x14ac:dyDescent="0.2">
      <c r="A72" s="4"/>
      <c r="B72" s="5"/>
      <c r="C72" s="4"/>
      <c r="D72" s="5"/>
      <c r="E72" s="4"/>
      <c r="F72" s="4"/>
      <c r="G72" s="4"/>
      <c r="H72" s="4"/>
      <c r="I72" s="4"/>
      <c r="J72" s="4"/>
      <c r="K72" s="4"/>
      <c r="L72" s="4"/>
      <c r="M72" s="4"/>
      <c r="N72" s="4"/>
      <c r="O72" s="13" t="s">
        <v>210</v>
      </c>
      <c r="P72" s="10" t="s">
        <v>212</v>
      </c>
      <c r="Q72" s="11" t="s">
        <v>211</v>
      </c>
    </row>
    <row r="73" spans="1:17" ht="15" customHeight="1" thickBot="1" x14ac:dyDescent="0.25">
      <c r="A73" s="4"/>
      <c r="B73" s="2" t="str">
        <f>IF(T!$D$2=T!$M$2,O79,IF(T!$D$2=T!$N$2,P79,Q79))</f>
        <v>We know the LR of 3 additional symptoms:</v>
      </c>
      <c r="C73" s="4"/>
      <c r="D73" s="5"/>
      <c r="E73" s="4"/>
      <c r="F73" s="24" t="str">
        <f>IF(T!$D$2=T!$M$2,O83,IF(T!$D$2=T!$N$2,P83,Q83))</f>
        <v>LR+</v>
      </c>
      <c r="G73" s="24" t="str">
        <f>IF(T!$D$2=T!$M$2,O84,IF(T!$D$2=T!$N$2,P84,Q84))</f>
        <v>LR–</v>
      </c>
      <c r="H73" s="4"/>
      <c r="I73" s="4"/>
      <c r="J73" s="4"/>
      <c r="K73" s="4"/>
      <c r="L73" s="4"/>
      <c r="M73" s="4"/>
      <c r="N73" s="4"/>
      <c r="O73" s="13" t="s">
        <v>213</v>
      </c>
      <c r="P73" s="10" t="s">
        <v>215</v>
      </c>
      <c r="Q73" s="11" t="s">
        <v>216</v>
      </c>
    </row>
    <row r="74" spans="1:17" ht="15" customHeight="1" x14ac:dyDescent="0.2">
      <c r="A74" s="4"/>
      <c r="B74" s="5"/>
      <c r="C74" s="4"/>
      <c r="D74" s="5"/>
      <c r="E74" s="24" t="str">
        <f>IF(T!$D$2=T!$M$2,O80,IF(T!$D$2=T!$N$2,P80,Q80))</f>
        <v>Flatulence</v>
      </c>
      <c r="F74" s="42">
        <v>1.33</v>
      </c>
      <c r="G74" s="43">
        <v>0.56000000000000005</v>
      </c>
      <c r="H74" s="4"/>
      <c r="I74" s="4"/>
      <c r="J74" s="4"/>
      <c r="K74" s="4"/>
      <c r="L74" s="4"/>
      <c r="M74" s="4"/>
      <c r="N74" s="4"/>
      <c r="O74" s="13" t="s">
        <v>210</v>
      </c>
      <c r="P74" s="10" t="s">
        <v>212</v>
      </c>
      <c r="Q74" s="11" t="s">
        <v>211</v>
      </c>
    </row>
    <row r="75" spans="1:17" ht="15" customHeight="1" x14ac:dyDescent="0.2">
      <c r="A75" s="4"/>
      <c r="B75" s="5"/>
      <c r="C75" s="4"/>
      <c r="D75" s="5"/>
      <c r="E75" s="24" t="str">
        <f>IF(T!$D$2=T!$M$2,O81,IF(T!$D$2=T!$N$2,P81,Q81))</f>
        <v>Weight loss</v>
      </c>
      <c r="F75" s="44">
        <v>1.1399999999999999</v>
      </c>
      <c r="G75" s="45">
        <v>0.89</v>
      </c>
      <c r="H75" s="4"/>
      <c r="I75" s="4"/>
      <c r="J75" s="4"/>
      <c r="K75" s="4"/>
      <c r="L75" s="4"/>
      <c r="M75" s="4"/>
      <c r="N75" s="4"/>
      <c r="O75" s="13" t="s">
        <v>248</v>
      </c>
      <c r="P75" s="10" t="s">
        <v>236</v>
      </c>
      <c r="Q75" s="11" t="s">
        <v>238</v>
      </c>
    </row>
    <row r="76" spans="1:17" ht="15" customHeight="1" thickBot="1" x14ac:dyDescent="0.25">
      <c r="A76" s="4"/>
      <c r="B76" s="5"/>
      <c r="C76" s="4"/>
      <c r="D76" s="5"/>
      <c r="E76" s="49" t="str">
        <f>IF(T!$D$2=T!$M$2,O82,IF(T!$D$2=T!$N$2,P82,Q82))</f>
        <v>Nausea</v>
      </c>
      <c r="F76" s="40">
        <v>0.77</v>
      </c>
      <c r="G76" s="41">
        <v>1.08</v>
      </c>
      <c r="H76" s="4"/>
      <c r="I76" s="4"/>
      <c r="J76" s="4"/>
      <c r="K76" s="4"/>
      <c r="L76" s="4"/>
      <c r="M76" s="4"/>
      <c r="N76" s="4"/>
      <c r="O76" s="13" t="s">
        <v>249</v>
      </c>
      <c r="P76" s="10" t="s">
        <v>237</v>
      </c>
      <c r="Q76" s="11" t="s">
        <v>239</v>
      </c>
    </row>
    <row r="77" spans="1:17" ht="15" customHeight="1" x14ac:dyDescent="0.2">
      <c r="A77" s="4"/>
      <c r="B77" s="5"/>
      <c r="C77" s="4"/>
      <c r="D77" s="5"/>
      <c r="E77" s="4"/>
      <c r="F77" s="4"/>
      <c r="G77" s="4"/>
      <c r="H77" s="4"/>
      <c r="I77" s="4"/>
      <c r="J77" s="4"/>
      <c r="K77" s="4"/>
      <c r="L77" s="4"/>
      <c r="M77" s="4"/>
      <c r="N77" s="4"/>
      <c r="P77" s="10"/>
      <c r="Q77" s="11"/>
    </row>
    <row r="78" spans="1:17" ht="75" customHeight="1" x14ac:dyDescent="0.2">
      <c r="A78" s="4"/>
      <c r="B78" s="37" t="str">
        <f>IF(T!$D$2=T!$M$2,O86,IF(T!$D$2=T!$N$2,P86,Q86))</f>
        <v xml:space="preserve">What are the odds that our patient has celiac disease if 
• he has diabetes, 
• he has flatulence and lost weight, 
• he does not have nausea, and 
• the result of the IgA test is unknown? </v>
      </c>
      <c r="C78" s="25">
        <f>C43*C70*F74*F75*G76</f>
        <v>8.6184000000000052E-2</v>
      </c>
      <c r="D78" s="5"/>
      <c r="E78" s="4"/>
      <c r="F78" s="4"/>
      <c r="G78" s="4"/>
      <c r="H78" s="4"/>
      <c r="I78" s="4"/>
      <c r="J78" s="4"/>
      <c r="K78" s="4"/>
      <c r="L78" s="4"/>
      <c r="M78" s="4"/>
      <c r="N78" s="4"/>
    </row>
    <row r="79" spans="1:17" ht="15" customHeight="1" x14ac:dyDescent="0.2">
      <c r="A79" s="4"/>
      <c r="B79" s="37" t="str">
        <f>IF(T!$D$2=T!$M$2,O87,IF(T!$D$2=T!$N$2,P87,Q87))</f>
        <v>What is the corresponding probability?</v>
      </c>
      <c r="C79" s="25">
        <f>C78/(1+C78)</f>
        <v>7.9345672556399335E-2</v>
      </c>
      <c r="D79" s="5"/>
      <c r="E79" s="4"/>
      <c r="F79" s="4"/>
      <c r="G79" s="4"/>
      <c r="H79" s="4"/>
      <c r="I79" s="4"/>
      <c r="J79" s="4"/>
      <c r="K79" s="4"/>
      <c r="L79" s="4"/>
      <c r="M79" s="4"/>
      <c r="N79" s="4"/>
      <c r="O79" s="13" t="s">
        <v>121</v>
      </c>
      <c r="P79" s="10" t="s">
        <v>132</v>
      </c>
      <c r="Q79" s="11" t="s">
        <v>122</v>
      </c>
    </row>
    <row r="80" spans="1:17" ht="60" customHeight="1" x14ac:dyDescent="0.2">
      <c r="A80" s="4"/>
      <c r="B80" s="37" t="str">
        <f>IF(T!$D$2=T!$M$2,O88,IF(T!$D$2=T!$N$2,P88,Q88))</f>
        <v xml:space="preserve">What are the odds that our patient has celiac disease if 
• his IgA test result is negative,
• he has diabetes, and 
• all three symptoms are present? </v>
      </c>
      <c r="C80" s="25">
        <f>C43*C45*C70*F74*F75*F76</f>
        <v>2.6147234042553269E-3</v>
      </c>
      <c r="D80" s="5"/>
      <c r="E80" s="4"/>
      <c r="F80" s="4"/>
      <c r="G80" s="4"/>
      <c r="H80" s="4"/>
      <c r="I80" s="4"/>
      <c r="J80" s="4"/>
      <c r="K80" s="4"/>
      <c r="L80" s="4"/>
      <c r="M80" s="4"/>
      <c r="N80" s="4"/>
      <c r="O80" s="13" t="s">
        <v>225</v>
      </c>
      <c r="P80" s="10" t="s">
        <v>218</v>
      </c>
      <c r="Q80" s="11" t="s">
        <v>217</v>
      </c>
    </row>
    <row r="81" spans="1:17" ht="15" customHeight="1" x14ac:dyDescent="0.2">
      <c r="A81" s="4"/>
      <c r="B81" s="37" t="str">
        <f>IF(T!$D$2=T!$M$2,O89,IF(T!$D$2=T!$N$2,P89,Q89))</f>
        <v>What is the corresponding probability?</v>
      </c>
      <c r="C81" s="25">
        <f>C80/(1+C80)</f>
        <v>2.6079044554396273E-3</v>
      </c>
      <c r="D81" s="5"/>
      <c r="E81" s="4"/>
      <c r="F81" s="4"/>
      <c r="G81" s="4"/>
      <c r="H81" s="4"/>
      <c r="I81" s="4"/>
      <c r="J81" s="4"/>
      <c r="K81" s="4"/>
      <c r="L81" s="4"/>
      <c r="M81" s="4"/>
      <c r="N81" s="4"/>
      <c r="O81" s="13" t="s">
        <v>226</v>
      </c>
      <c r="P81" s="10" t="s">
        <v>220</v>
      </c>
      <c r="Q81" s="11" t="s">
        <v>219</v>
      </c>
    </row>
    <row r="82" spans="1:17" ht="60" customHeight="1" x14ac:dyDescent="0.2">
      <c r="A82" s="4"/>
      <c r="B82" s="37" t="str">
        <f>IF(T!$D$2=T!$M$2,O90,IF(T!$D$2=T!$N$2,P90,Q90))</f>
        <v xml:space="preserve">What are the odds that our patient has celiac disease if 
• his IgA test result is positive, 
• he has diabetes, but 
• none of the symptoms are present? </v>
      </c>
      <c r="C82" s="25">
        <f>C43*C44*C70*G74*G75*G76</f>
        <v>0.4532816842105265</v>
      </c>
      <c r="D82" s="5"/>
      <c r="E82" s="4"/>
      <c r="F82" s="4"/>
      <c r="G82" s="4"/>
      <c r="H82" s="4"/>
      <c r="I82" s="4"/>
      <c r="J82" s="4"/>
      <c r="K82" s="4"/>
      <c r="L82" s="4"/>
      <c r="M82" s="4"/>
      <c r="N82" s="4"/>
      <c r="O82" s="13" t="s">
        <v>221</v>
      </c>
      <c r="P82" s="10" t="s">
        <v>223</v>
      </c>
      <c r="Q82" s="11" t="s">
        <v>222</v>
      </c>
    </row>
    <row r="83" spans="1:17" ht="15" customHeight="1" x14ac:dyDescent="0.2">
      <c r="A83" s="4"/>
      <c r="B83" s="2" t="str">
        <f>IF(T!$D$2=T!$M$2,O91,IF(T!$D$2=T!$N$2,P91,Q91))</f>
        <v>What is the corresponding probability?</v>
      </c>
      <c r="C83" s="25">
        <f>C82/(1+C82)</f>
        <v>0.31190215161678375</v>
      </c>
      <c r="D83" s="5"/>
      <c r="E83" s="4"/>
      <c r="F83" s="4"/>
      <c r="G83" s="4"/>
      <c r="H83" s="4"/>
      <c r="I83" s="4"/>
      <c r="J83" s="4"/>
      <c r="K83" s="4"/>
      <c r="L83" s="4"/>
      <c r="M83" s="4"/>
      <c r="N83" s="4"/>
      <c r="O83" s="13" t="s">
        <v>120</v>
      </c>
      <c r="P83" s="10" t="s">
        <v>120</v>
      </c>
      <c r="Q83" s="11" t="s">
        <v>120</v>
      </c>
    </row>
    <row r="84" spans="1:17" x14ac:dyDescent="0.2">
      <c r="A84" s="4"/>
      <c r="B84" s="4"/>
      <c r="C84" s="4"/>
      <c r="D84" s="5"/>
      <c r="E84" s="4"/>
      <c r="F84" s="4"/>
      <c r="G84" s="4"/>
      <c r="H84" s="4"/>
      <c r="I84" s="4"/>
      <c r="J84" s="4"/>
      <c r="K84" s="4"/>
      <c r="L84" s="4"/>
      <c r="M84" s="4"/>
      <c r="N84" s="4"/>
      <c r="O84" s="13" t="s">
        <v>224</v>
      </c>
      <c r="P84" s="10" t="s">
        <v>224</v>
      </c>
      <c r="Q84" s="11" t="s">
        <v>224</v>
      </c>
    </row>
    <row r="85" spans="1:17" x14ac:dyDescent="0.2">
      <c r="A85" s="4"/>
      <c r="B85" s="4"/>
      <c r="C85" s="4"/>
      <c r="D85" s="5"/>
      <c r="E85" s="4"/>
      <c r="F85" s="4"/>
      <c r="G85" s="4"/>
      <c r="H85" s="4"/>
      <c r="I85" s="4"/>
      <c r="J85" s="4"/>
      <c r="K85" s="4"/>
      <c r="L85" s="4"/>
      <c r="M85" s="4"/>
      <c r="N85" s="4"/>
    </row>
    <row r="86" spans="1:17" ht="75" customHeight="1" x14ac:dyDescent="0.2">
      <c r="A86" s="4"/>
      <c r="B86" s="4"/>
      <c r="C86" s="4"/>
      <c r="D86" s="5"/>
      <c r="E86" s="4"/>
      <c r="F86" s="4"/>
      <c r="G86" s="4"/>
      <c r="H86" s="4"/>
      <c r="I86" s="4"/>
      <c r="J86" s="4"/>
      <c r="K86" s="4"/>
      <c r="L86" s="4"/>
      <c r="M86" s="4"/>
      <c r="N86" s="4"/>
      <c r="O86" s="1" t="s">
        <v>230</v>
      </c>
      <c r="P86" s="7" t="s">
        <v>232</v>
      </c>
      <c r="Q86" s="8" t="s">
        <v>240</v>
      </c>
    </row>
    <row r="87" spans="1:17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13" t="s">
        <v>227</v>
      </c>
      <c r="P87" s="10" t="s">
        <v>228</v>
      </c>
      <c r="Q87" s="11" t="s">
        <v>229</v>
      </c>
    </row>
    <row r="88" spans="1:17" ht="60" customHeight="1" x14ac:dyDescent="0.2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1" t="s">
        <v>231</v>
      </c>
      <c r="P88" s="7" t="s">
        <v>233</v>
      </c>
      <c r="Q88" s="8" t="s">
        <v>241</v>
      </c>
    </row>
    <row r="89" spans="1:17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13" t="s">
        <v>227</v>
      </c>
      <c r="P89" s="10" t="s">
        <v>228</v>
      </c>
      <c r="Q89" s="11" t="s">
        <v>229</v>
      </c>
    </row>
    <row r="90" spans="1:17" ht="60" customHeigh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1" t="s">
        <v>234</v>
      </c>
      <c r="P90" s="7" t="s">
        <v>235</v>
      </c>
      <c r="Q90" s="8" t="s">
        <v>242</v>
      </c>
    </row>
    <row r="91" spans="1:17" x14ac:dyDescent="0.2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13" t="s">
        <v>227</v>
      </c>
      <c r="P91" s="10" t="s">
        <v>228</v>
      </c>
      <c r="Q91" s="11" t="s">
        <v>229</v>
      </c>
    </row>
    <row r="92" spans="1:17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</row>
    <row r="93" spans="1:17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</row>
    <row r="94" spans="1:17" x14ac:dyDescent="0.2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</row>
    <row r="95" spans="1:17" hidden="1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</row>
    <row r="96" spans="1:17" hidden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</row>
    <row r="97" spans="1:14" hidden="1" x14ac:dyDescent="0.2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</row>
    <row r="98" spans="1:14" hidden="1" x14ac:dyDescent="0.2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</row>
    <row r="99" spans="1:14" hidden="1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</row>
    <row r="100" spans="1:14" hidden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</row>
    <row r="101" spans="1:14" hidden="1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</row>
    <row r="102" spans="1:14" hidden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</row>
    <row r="103" spans="1:14" hidden="1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</row>
    <row r="104" spans="1:14" hidden="1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</row>
    <row r="105" spans="1:14" hidden="1" x14ac:dyDescent="0.2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</row>
  </sheetData>
  <mergeCells count="8">
    <mergeCell ref="E55:E56"/>
    <mergeCell ref="E57:F57"/>
    <mergeCell ref="G53:H53"/>
    <mergeCell ref="I53:I54"/>
    <mergeCell ref="G9:H9"/>
    <mergeCell ref="I9:I10"/>
    <mergeCell ref="E11:E12"/>
    <mergeCell ref="E13:F1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</vt:lpstr>
      <vt:lpstr>p12f</vt:lpstr>
      <vt:lpstr>p12m</vt:lpstr>
      <vt:lpstr>nyelv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tanar</dc:creator>
  <cp:lastModifiedBy>Microsoft Office User</cp:lastModifiedBy>
  <dcterms:created xsi:type="dcterms:W3CDTF">2014-11-26T09:12:56Z</dcterms:created>
  <dcterms:modified xsi:type="dcterms:W3CDTF">2022-11-21T10:51:44Z</dcterms:modified>
</cp:coreProperties>
</file>